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385" activeTab="0"/>
  </bookViews>
  <sheets>
    <sheet name="NEW MASTER" sheetId="1" r:id="rId1"/>
    <sheet name="RESULTS" sheetId="2" r:id="rId2"/>
    <sheet name="DOBS" sheetId="3" r:id="rId3"/>
  </sheets>
  <definedNames>
    <definedName name="_xlnm._FilterDatabase" localSheetId="0" hidden="1">'NEW MASTER'!$A$2:$Y$2</definedName>
    <definedName name="_xlfn.COUNTIFS" hidden="1">#NAME?</definedName>
    <definedName name="DOBS">'DOBS'!$A$2:$D$151</definedName>
    <definedName name="ecc">'RESULTS'!$B$222:$D$232</definedName>
    <definedName name="HCAP1">'RESULTS'!$B$4:$D$22</definedName>
    <definedName name="HCAP2">'RESULTS'!$B$25:$D$32</definedName>
    <definedName name="HCAP3">'RESULTS'!$B$35:$D$55</definedName>
    <definedName name="HCAP4">'RESULTS'!$B$59:$D$87</definedName>
    <definedName name="hwd">'RESULTS'!$B$146:$D$160</definedName>
    <definedName name="mwd">'RESULTS'!$B$163:$D$179</definedName>
    <definedName name="parkrun">'RESULTS'!$B$109:$D$143</definedName>
    <definedName name="peco2">'RESULTS'!$B$183:$D$188</definedName>
    <definedName name="peco3">'RESULTS'!$B$191:$D$197</definedName>
    <definedName name="peco4">'RESULTS'!$B$200:$D$206</definedName>
    <definedName name="peco5">'RESULTS'!$B$209:$D$219</definedName>
    <definedName name="pud">'RESULTS'!$B$235:$D$236</definedName>
    <definedName name="TNPR">'RESULTS'!$B$99:$D$106</definedName>
  </definedNames>
  <calcPr fullCalcOnLoad="1"/>
</workbook>
</file>

<file path=xl/sharedStrings.xml><?xml version="1.0" encoding="utf-8"?>
<sst xmlns="http://schemas.openxmlformats.org/spreadsheetml/2006/main" count="557" uniqueCount="235">
  <si>
    <t>Alex Irvine</t>
  </si>
  <si>
    <t>Joe Sherman</t>
  </si>
  <si>
    <t>Callum Chambers</t>
  </si>
  <si>
    <t>Jacob Hemsworth</t>
  </si>
  <si>
    <t>Ben Dyal</t>
  </si>
  <si>
    <t>Joe Irvine</t>
  </si>
  <si>
    <t>Ben Redshaw</t>
  </si>
  <si>
    <t>Eleanor Ford</t>
  </si>
  <si>
    <t>Ciara Stevens</t>
  </si>
  <si>
    <t>Abigail Stoneman</t>
  </si>
  <si>
    <t>Emily Stoneman</t>
  </si>
  <si>
    <t>Laura Vogler</t>
  </si>
  <si>
    <t>Sarah Brady</t>
  </si>
  <si>
    <t>Niamh Stevens</t>
  </si>
  <si>
    <t>Name</t>
  </si>
  <si>
    <t>Time</t>
  </si>
  <si>
    <t>Points</t>
  </si>
  <si>
    <t>Aileen Loftus</t>
  </si>
  <si>
    <t>Amy Parton</t>
  </si>
  <si>
    <t>Callum Parton</t>
  </si>
  <si>
    <t>Ethan Hunt</t>
  </si>
  <si>
    <t>Finlay Hunt</t>
  </si>
  <si>
    <t>Joseph Hemsworth</t>
  </si>
  <si>
    <t>Julian Vogler</t>
  </si>
  <si>
    <t>Louis Bolton</t>
  </si>
  <si>
    <t>Maya Hone</t>
  </si>
  <si>
    <t>Natalie Milner</t>
  </si>
  <si>
    <t>Nathan Brady</t>
  </si>
  <si>
    <t>Ronan Loftus</t>
  </si>
  <si>
    <t>Sophie Harvey</t>
  </si>
  <si>
    <t>Theo Giddings</t>
  </si>
  <si>
    <t>Max Vine</t>
  </si>
  <si>
    <t>Parkrun</t>
  </si>
  <si>
    <t>Date</t>
  </si>
  <si>
    <t>Rank</t>
  </si>
  <si>
    <t>Roundhay</t>
  </si>
  <si>
    <t>Race Count</t>
  </si>
  <si>
    <t>Qual Races</t>
  </si>
  <si>
    <t>Perf Cert</t>
  </si>
  <si>
    <t>Best 6 Total</t>
  </si>
  <si>
    <t>PECO XC 2</t>
  </si>
  <si>
    <t>PECO XC 3</t>
  </si>
  <si>
    <t>PECO XC 4</t>
  </si>
  <si>
    <t>PECO XC 5</t>
  </si>
  <si>
    <t>Harew'd Trail</t>
  </si>
  <si>
    <t>Meanw'd Trail</t>
  </si>
  <si>
    <t>Eccup 1/2 Mile</t>
  </si>
  <si>
    <t>Fastest Parkrun</t>
  </si>
  <si>
    <t>Autumn H'cap</t>
  </si>
  <si>
    <t>Winter H'cap</t>
  </si>
  <si>
    <t>Spring H'cap</t>
  </si>
  <si>
    <t>Summer H'cap</t>
  </si>
  <si>
    <t>Molly Mason</t>
  </si>
  <si>
    <t>Adam Mills</t>
  </si>
  <si>
    <t>Sammy Mills</t>
  </si>
  <si>
    <t>M</t>
  </si>
  <si>
    <t>F</t>
  </si>
  <si>
    <t>M/F</t>
  </si>
  <si>
    <t>XC2 Dst</t>
  </si>
  <si>
    <t>XC2 Pts</t>
  </si>
  <si>
    <t>XC3 Dst</t>
  </si>
  <si>
    <t>XC4 Pts</t>
  </si>
  <si>
    <t>XC3 Pts</t>
  </si>
  <si>
    <t>XC4 Dst</t>
  </si>
  <si>
    <t>XC5 Dst</t>
  </si>
  <si>
    <t>XC5 Pts</t>
  </si>
  <si>
    <t>Sam Chambers</t>
  </si>
  <si>
    <t>Isla Chambers</t>
  </si>
  <si>
    <t>Ben Hollis</t>
  </si>
  <si>
    <t>Sean Sexton</t>
  </si>
  <si>
    <t>Ceara Sexton</t>
  </si>
  <si>
    <t>Max Partington</t>
  </si>
  <si>
    <t>Eleanor Partington</t>
  </si>
  <si>
    <t>Finlay Chambers</t>
  </si>
  <si>
    <t>Henry Dodman</t>
  </si>
  <si>
    <t>Emily Dodman</t>
  </si>
  <si>
    <t>Ella Blythe</t>
  </si>
  <si>
    <t>Dist</t>
  </si>
  <si>
    <t>Sam Hollis</t>
  </si>
  <si>
    <t>Ella Hollis</t>
  </si>
  <si>
    <t>Hillsborough</t>
  </si>
  <si>
    <t>Jonah Thorpe</t>
  </si>
  <si>
    <t>Templenewsam</t>
  </si>
  <si>
    <t>XC2 Time</t>
  </si>
  <si>
    <t>XC5 time</t>
  </si>
  <si>
    <t>XC4 time</t>
  </si>
  <si>
    <t>XC3 time</t>
  </si>
  <si>
    <t>x</t>
  </si>
  <si>
    <t>Pudsey</t>
  </si>
  <si>
    <t>Pudsey runs</t>
  </si>
  <si>
    <t>ELLA BLYTHE</t>
  </si>
  <si>
    <t>MAISIE BOYES</t>
  </si>
  <si>
    <t>NATHAN BRADY</t>
  </si>
  <si>
    <t>SARAH BRADY</t>
  </si>
  <si>
    <t>ISAAC CARVER</t>
  </si>
  <si>
    <t>CALLUM CHAMBERS</t>
  </si>
  <si>
    <t>FINLAY CHAMBERS</t>
  </si>
  <si>
    <t>SAM CHAMBERS</t>
  </si>
  <si>
    <t>EMILY DODMAN</t>
  </si>
  <si>
    <t>HENRY DODMAN</t>
  </si>
  <si>
    <t>LUCAS DUGGLEBY</t>
  </si>
  <si>
    <t>ISAAC DURRANT</t>
  </si>
  <si>
    <t>BEN DYAL</t>
  </si>
  <si>
    <t>TOM EASTWOOD</t>
  </si>
  <si>
    <t>NATHAN ELLIS</t>
  </si>
  <si>
    <t>YASMIN ELLIS</t>
  </si>
  <si>
    <t>ELEANOR FORD</t>
  </si>
  <si>
    <t>RUAIRIDH FOWLER</t>
  </si>
  <si>
    <t>ABE GIDDINGS</t>
  </si>
  <si>
    <t>THEO GIDDINGS</t>
  </si>
  <si>
    <t>BETHANY HEMSLEY</t>
  </si>
  <si>
    <t>JACOB HEMSWORTH</t>
  </si>
  <si>
    <t>JOSEPH HEMSWORTH</t>
  </si>
  <si>
    <t>BEN HOLLIS</t>
  </si>
  <si>
    <t>ELLA HOLLIS</t>
  </si>
  <si>
    <t>SAM HOLLIS</t>
  </si>
  <si>
    <t>ELLIOTT HUDSON</t>
  </si>
  <si>
    <t>ETHAN HUNT</t>
  </si>
  <si>
    <t>FINLAY HUNT</t>
  </si>
  <si>
    <t>ALEX IRVINE</t>
  </si>
  <si>
    <t>JOE IRVINE</t>
  </si>
  <si>
    <t>MAYA LEA-LANGTON</t>
  </si>
  <si>
    <t>AILEEN LOFTUS</t>
  </si>
  <si>
    <t>RONAN LOFTUS</t>
  </si>
  <si>
    <t>MOLLY MASON</t>
  </si>
  <si>
    <t>HARRIET MILLICHAMP</t>
  </si>
  <si>
    <t>ADAM MILLS</t>
  </si>
  <si>
    <t>OLIVIA PADDY</t>
  </si>
  <si>
    <t>THOMAS PADDY</t>
  </si>
  <si>
    <t>ELEANOR PARTINGTON</t>
  </si>
  <si>
    <t>MAX PARTINGTON</t>
  </si>
  <si>
    <t>AMY PARTON</t>
  </si>
  <si>
    <t>CALLUM PARTON</t>
  </si>
  <si>
    <t>BEN REDSHAW</t>
  </si>
  <si>
    <t>CEARA SEXTON</t>
  </si>
  <si>
    <t>SEAN SEXTON</t>
  </si>
  <si>
    <t>JOE SHERMAN</t>
  </si>
  <si>
    <t>CIARA STEVENS</t>
  </si>
  <si>
    <t>NIAMH STEVENS</t>
  </si>
  <si>
    <t>ABIGAIL STONEMAN</t>
  </si>
  <si>
    <t>EMILY STONEMAN</t>
  </si>
  <si>
    <t>GAVIN TAYLOR</t>
  </si>
  <si>
    <t>JONAH THORPE</t>
  </si>
  <si>
    <t>CLEO VINE</t>
  </si>
  <si>
    <t>MAX VINE</t>
  </si>
  <si>
    <t>JULIAN VOGLER</t>
  </si>
  <si>
    <t>LAURA VOGLER</t>
  </si>
  <si>
    <t>ISABEL WILKIN</t>
  </si>
  <si>
    <t>Calc Sch YR</t>
  </si>
  <si>
    <t>Cleo Vine</t>
  </si>
  <si>
    <t>Elliott Hudson</t>
  </si>
  <si>
    <t>Parkrun mobrun</t>
  </si>
  <si>
    <t>Pts</t>
  </si>
  <si>
    <t>Templenewsam parkrun mobrun</t>
  </si>
  <si>
    <t xml:space="preserve"> </t>
  </si>
  <si>
    <t>Best Parkrun</t>
  </si>
  <si>
    <t>Harewood 2 mile October 2012</t>
  </si>
  <si>
    <t>Meanwood 1 mile April 2013</t>
  </si>
  <si>
    <t>Meanwood 2 mile April 2013</t>
  </si>
  <si>
    <t>Peco race 2 one mile</t>
  </si>
  <si>
    <t>Peco race 3 one mile</t>
  </si>
  <si>
    <t>Peco race 4 one mile</t>
  </si>
  <si>
    <t>Peco race 5 one mile</t>
  </si>
  <si>
    <t>Peco race 5 two miles</t>
  </si>
  <si>
    <t>Peco race 4 two miles</t>
  </si>
  <si>
    <t>Peco race 3 two miles</t>
  </si>
  <si>
    <t>Peco race 2 two miles</t>
  </si>
  <si>
    <t>Richard Adcock</t>
  </si>
  <si>
    <t>Lucy Adcock</t>
  </si>
  <si>
    <t>Tony Vine</t>
  </si>
  <si>
    <t>Imogen Idle</t>
  </si>
  <si>
    <t>Chip Chambers</t>
  </si>
  <si>
    <t>Nicola Oxlee</t>
  </si>
  <si>
    <t>Jasmine Bussue</t>
  </si>
  <si>
    <t>Emma Blythe</t>
  </si>
  <si>
    <t>Nick Tynan</t>
  </si>
  <si>
    <t>Claire Anderson</t>
  </si>
  <si>
    <t>Janet Tynan</t>
  </si>
  <si>
    <t>Ben Easton</t>
  </si>
  <si>
    <t>Isla Wynne</t>
  </si>
  <si>
    <t>Jonathan Easton</t>
  </si>
  <si>
    <t>Chris Easton</t>
  </si>
  <si>
    <t>James Stead</t>
  </si>
  <si>
    <t>Rebecca Noad</t>
  </si>
  <si>
    <t>    11</t>
  </si>
  <si>
    <t>    19</t>
  </si>
  <si>
    <t>    23</t>
  </si>
  <si>
    <t>     6</t>
  </si>
  <si>
    <t>     7</t>
  </si>
  <si>
    <t>    14</t>
  </si>
  <si>
    <t>    18</t>
  </si>
  <si>
    <t>    21</t>
  </si>
  <si>
    <t>    22</t>
  </si>
  <si>
    <t>Eccup 1 mile</t>
  </si>
  <si>
    <t>Ecccup 2 mile</t>
  </si>
  <si>
    <t>Maisy-Anna Lewis</t>
  </si>
  <si>
    <t>OLIVER CHARLTON</t>
  </si>
  <si>
    <t>JORDAN DIAMOND</t>
  </si>
  <si>
    <t>STEPHEN DIAMOND</t>
  </si>
  <si>
    <t>TALLY DIAMOND</t>
  </si>
  <si>
    <t>WILLIAM EMSLEY</t>
  </si>
  <si>
    <t>ARTHUR FIRTH</t>
  </si>
  <si>
    <t>HENRY FIRTH</t>
  </si>
  <si>
    <t>IMOGEN IDLE</t>
  </si>
  <si>
    <t>REBECCA NOAD</t>
  </si>
  <si>
    <t>JAMES STEAD</t>
  </si>
  <si>
    <t>ISLA WYNNE</t>
  </si>
  <si>
    <t>VS Summer Mile 23 July 2013</t>
  </si>
  <si>
    <t>Winter 2012/3 V S Junior Mile</t>
  </si>
  <si>
    <t>Autumn 2012 V S Junior Mile</t>
  </si>
  <si>
    <t>Spring 2013 V S Junior Mile</t>
  </si>
  <si>
    <t>Adults</t>
  </si>
  <si>
    <t>BEN EASTON</t>
  </si>
  <si>
    <t>JONATHAN EASTON</t>
  </si>
  <si>
    <t>OLIVIA EMSLEY</t>
  </si>
  <si>
    <t>CARINA FONT</t>
  </si>
  <si>
    <t>DANIEL FOTHERBY</t>
  </si>
  <si>
    <t>ALEX PAGDIN</t>
  </si>
  <si>
    <t>JOSEPHINE PAWLEY</t>
  </si>
  <si>
    <t>AMELIA PETTIT</t>
  </si>
  <si>
    <t>GEORGINA PETTIT</t>
  </si>
  <si>
    <t>FIN STAINES</t>
  </si>
  <si>
    <t>LIAM TOWNEND</t>
  </si>
  <si>
    <t>NICK TYNAN</t>
  </si>
  <si>
    <t>Jamie Ormiston</t>
  </si>
  <si>
    <t>Leeds</t>
  </si>
  <si>
    <t>Huddersfield</t>
  </si>
  <si>
    <t>Tally Diamond</t>
  </si>
  <si>
    <t>Stephen Diamond</t>
  </si>
  <si>
    <t>Jordan Diamond</t>
  </si>
  <si>
    <t>Cat Rank</t>
  </si>
  <si>
    <t>Cat</t>
  </si>
  <si>
    <t>Pen. Pts</t>
  </si>
  <si>
    <t>V S Junior Grand Prix Table 2012/13</t>
  </si>
  <si>
    <t>V S Junior Grand Prix Results 2012/13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</si>
</sst>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0" fillId="1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37" fillId="0" borderId="0" xfId="0" applyFont="1" applyAlignment="1">
      <alignment/>
    </xf>
    <xf numFmtId="45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wrapText="1"/>
    </xf>
    <xf numFmtId="1" fontId="35" fillId="0" borderId="10" xfId="0" applyNumberFormat="1" applyFont="1" applyBorder="1" applyAlignment="1">
      <alignment horizontal="center" wrapText="1"/>
    </xf>
    <xf numFmtId="1" fontId="35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8.140625" style="0" bestFit="1" customWidth="1"/>
    <col min="3" max="3" width="7.140625" style="0" customWidth="1"/>
    <col min="5" max="5" width="6.421875" style="16" customWidth="1"/>
    <col min="6" max="6" width="6.7109375" style="16" customWidth="1"/>
    <col min="7" max="7" width="5.8515625" style="0" customWidth="1"/>
    <col min="10" max="10" width="5.140625" style="0" customWidth="1"/>
  </cols>
  <sheetData>
    <row r="1" ht="18.75">
      <c r="A1" s="31" t="s">
        <v>233</v>
      </c>
    </row>
    <row r="2" spans="1:25" ht="30">
      <c r="A2" s="14" t="s">
        <v>34</v>
      </c>
      <c r="B2" s="28" t="s">
        <v>14</v>
      </c>
      <c r="C2" s="14" t="s">
        <v>57</v>
      </c>
      <c r="D2" s="14" t="s">
        <v>148</v>
      </c>
      <c r="E2" s="14" t="s">
        <v>231</v>
      </c>
      <c r="F2" s="14" t="s">
        <v>230</v>
      </c>
      <c r="G2" s="14" t="s">
        <v>38</v>
      </c>
      <c r="H2" s="29" t="s">
        <v>36</v>
      </c>
      <c r="I2" s="29" t="s">
        <v>37</v>
      </c>
      <c r="J2" s="29" t="s">
        <v>232</v>
      </c>
      <c r="K2" s="29" t="s">
        <v>39</v>
      </c>
      <c r="L2" s="29" t="s">
        <v>48</v>
      </c>
      <c r="M2" s="29" t="s">
        <v>49</v>
      </c>
      <c r="N2" s="29" t="s">
        <v>50</v>
      </c>
      <c r="O2" s="29" t="s">
        <v>51</v>
      </c>
      <c r="P2" s="29" t="s">
        <v>40</v>
      </c>
      <c r="Q2" s="29" t="s">
        <v>41</v>
      </c>
      <c r="R2" s="29" t="s">
        <v>42</v>
      </c>
      <c r="S2" s="29" t="s">
        <v>43</v>
      </c>
      <c r="T2" s="29" t="s">
        <v>44</v>
      </c>
      <c r="U2" s="29" t="s">
        <v>45</v>
      </c>
      <c r="V2" s="29" t="s">
        <v>151</v>
      </c>
      <c r="W2" s="29" t="s">
        <v>46</v>
      </c>
      <c r="X2" s="29" t="s">
        <v>89</v>
      </c>
      <c r="Y2" s="29" t="s">
        <v>47</v>
      </c>
    </row>
    <row r="3" spans="1:25" ht="15">
      <c r="A3" s="18">
        <f aca="true" t="shared" si="0" ref="A3:A34">COUNTIF(K$3:K$99,"&gt;"&amp;K3)+1</f>
        <v>1</v>
      </c>
      <c r="B3" s="19" t="s">
        <v>1</v>
      </c>
      <c r="C3" s="22" t="str">
        <f aca="true" t="shared" si="1" ref="C3:C34">VLOOKUP($B3,DOBS,3,FALSE)</f>
        <v>M</v>
      </c>
      <c r="D3" s="22">
        <f>VLOOKUP($B3,DOBS,4,FALSE)</f>
        <v>5</v>
      </c>
      <c r="E3" s="22" t="str">
        <f aca="true" t="shared" si="2" ref="E3:E34">C3&amp;D3</f>
        <v>M5</v>
      </c>
      <c r="F3" s="18">
        <f>_xlfn.COUNTIFS(E$3:E3,"="&amp;E3)</f>
        <v>1</v>
      </c>
      <c r="G3" s="22"/>
      <c r="H3" s="18">
        <f aca="true" t="shared" si="3" ref="H3:H34">COUNTIF(L3:Y3,"&gt;1")</f>
        <v>11</v>
      </c>
      <c r="I3" s="18">
        <f aca="true" t="shared" si="4" ref="I3:I34">MIN(H3,6)</f>
        <v>6</v>
      </c>
      <c r="J3" s="18"/>
      <c r="K3" s="30">
        <f aca="true" t="shared" si="5" ref="K3:K34">LARGE($L3:$Y3,1)+LARGE($L3:$Y3,2)+LARGE($L3:$Y3,3)+LARGE($L3:$Y3,4)+LARGE($L3:$Y3,5)+LARGE($L3:$Y3,6)</f>
        <v>600</v>
      </c>
      <c r="L3" s="18">
        <f aca="true" t="shared" si="6" ref="L3:L34">IF(ISNA(VLOOKUP($B3,HCAP1,3,FALSE)),0,VLOOKUP($B3,HCAP1,3,FALSE))</f>
        <v>99</v>
      </c>
      <c r="M3" s="18">
        <f aca="true" t="shared" si="7" ref="M3:M34">IF(ISNA(VLOOKUP($B3,HCAP2,3,FALSE)),0,VLOOKUP($B3,HCAP2,3,FALSE))</f>
        <v>100</v>
      </c>
      <c r="N3" s="18">
        <f aca="true" t="shared" si="8" ref="N3:N34">IF(ISNA(VLOOKUP($B3,HCAP3,3,FALSE)),0,VLOOKUP($B3,HCAP3,3,FALSE))</f>
        <v>99</v>
      </c>
      <c r="O3" s="18">
        <f aca="true" t="shared" si="9" ref="O3:O34">IF(ISNA(VLOOKUP($B3,HCAP4,3,FALSE)),0,VLOOKUP($B3,HCAP4,3,FALSE))</f>
        <v>99</v>
      </c>
      <c r="P3" s="18">
        <f aca="true" t="shared" si="10" ref="P3:P34">IF(ISNA(VLOOKUP($B3,peco2,3,FALSE)),0,VLOOKUP($B3,peco2,3,FALSE))</f>
        <v>0</v>
      </c>
      <c r="Q3" s="18">
        <f aca="true" t="shared" si="11" ref="Q3:Q34">IF(ISNA(VLOOKUP($B3,peco3,3,FALSE)),0,VLOOKUP($B3,peco3,3,FALSE))</f>
        <v>100</v>
      </c>
      <c r="R3" s="18">
        <f aca="true" t="shared" si="12" ref="R3:R34">IF(ISNA(VLOOKUP($B3,peco4,3,FALSE)),0,VLOOKUP($B3,peco4,3,FALSE))</f>
        <v>100</v>
      </c>
      <c r="S3" s="18">
        <f aca="true" t="shared" si="13" ref="S3:S34">IF(ISNA(VLOOKUP($B3,peco5,3,FALSE)),0,VLOOKUP($B3,peco5,3,FALSE))</f>
        <v>100</v>
      </c>
      <c r="T3" s="18">
        <f aca="true" t="shared" si="14" ref="T3:T34">IF(ISNA(VLOOKUP($B3,hwd,3,FALSE)),0,VLOOKUP($B3,hwd,3,FALSE))</f>
        <v>99</v>
      </c>
      <c r="U3" s="18">
        <f aca="true" t="shared" si="15" ref="U3:U34">IF(ISNA(VLOOKUP($B3,mwd,3,FALSE)),0,VLOOKUP($B3,mwd,3,FALSE))</f>
        <v>100</v>
      </c>
      <c r="V3" s="18">
        <f aca="true" t="shared" si="16" ref="V3:V34">IF(ISNA(VLOOKUP($B3,TNPR,3,FALSE)),0,VLOOKUP($B3,TNPR,3,FALSE))</f>
        <v>100</v>
      </c>
      <c r="W3" s="18">
        <f aca="true" t="shared" si="17" ref="W3:W34">IF(ISNA(VLOOKUP($B3,ecc,3,FALSE)),0,VLOOKUP($B3,ecc,3,FALSE))</f>
        <v>0</v>
      </c>
      <c r="X3" s="18">
        <f aca="true" t="shared" si="18" ref="X3:X34">IF(ISNA(VLOOKUP($B3,pud,3,FALSE)),0,VLOOKUP($B3,pud,3,FALSE))</f>
        <v>0</v>
      </c>
      <c r="Y3" s="18">
        <f aca="true" t="shared" si="19" ref="Y3:Y34">IF(ISNA(VLOOKUP($B3,parkrun,3,FALSE)),0,VLOOKUP($B3,parkrun,3,FALSE))</f>
        <v>99</v>
      </c>
    </row>
    <row r="4" spans="1:25" ht="15">
      <c r="A4" s="18">
        <f t="shared" si="0"/>
        <v>1</v>
      </c>
      <c r="B4" s="19" t="s">
        <v>19</v>
      </c>
      <c r="C4" s="22" t="str">
        <f t="shared" si="1"/>
        <v>M</v>
      </c>
      <c r="D4" s="22">
        <f aca="true" t="shared" si="20" ref="D4:D35">VLOOKUP(B4,DOBS,4,FALSE)</f>
        <v>9</v>
      </c>
      <c r="E4" s="22" t="str">
        <f t="shared" si="2"/>
        <v>M9</v>
      </c>
      <c r="F4" s="18">
        <f>_xlfn.COUNTIFS(E$3:E4,"="&amp;E4)</f>
        <v>1</v>
      </c>
      <c r="G4" s="22"/>
      <c r="H4" s="18">
        <f t="shared" si="3"/>
        <v>9</v>
      </c>
      <c r="I4" s="18">
        <f t="shared" si="4"/>
        <v>6</v>
      </c>
      <c r="J4" s="18"/>
      <c r="K4" s="30">
        <f t="shared" si="5"/>
        <v>600</v>
      </c>
      <c r="L4" s="18">
        <f t="shared" si="6"/>
        <v>0</v>
      </c>
      <c r="M4" s="18">
        <f t="shared" si="7"/>
        <v>0</v>
      </c>
      <c r="N4" s="18">
        <f t="shared" si="8"/>
        <v>0</v>
      </c>
      <c r="O4" s="18">
        <f t="shared" si="9"/>
        <v>0</v>
      </c>
      <c r="P4" s="18">
        <f t="shared" si="10"/>
        <v>100</v>
      </c>
      <c r="Q4" s="18">
        <f t="shared" si="11"/>
        <v>100</v>
      </c>
      <c r="R4" s="18">
        <f t="shared" si="12"/>
        <v>100</v>
      </c>
      <c r="S4" s="18">
        <f t="shared" si="13"/>
        <v>100</v>
      </c>
      <c r="T4" s="18">
        <f t="shared" si="14"/>
        <v>100</v>
      </c>
      <c r="U4" s="18">
        <f t="shared" si="15"/>
        <v>98</v>
      </c>
      <c r="V4" s="18">
        <f t="shared" si="16"/>
        <v>0</v>
      </c>
      <c r="W4" s="18">
        <f t="shared" si="17"/>
        <v>99</v>
      </c>
      <c r="X4" s="18">
        <f t="shared" si="18"/>
        <v>100</v>
      </c>
      <c r="Y4" s="18">
        <f t="shared" si="19"/>
        <v>98</v>
      </c>
    </row>
    <row r="5" spans="1:25" ht="15">
      <c r="A5" s="18">
        <f t="shared" si="0"/>
        <v>3</v>
      </c>
      <c r="B5" s="19" t="s">
        <v>0</v>
      </c>
      <c r="C5" s="22" t="str">
        <f t="shared" si="1"/>
        <v>M</v>
      </c>
      <c r="D5" s="22">
        <f t="shared" si="20"/>
        <v>8</v>
      </c>
      <c r="E5" s="22" t="str">
        <f t="shared" si="2"/>
        <v>M8</v>
      </c>
      <c r="F5" s="18">
        <f>_xlfn.COUNTIFS(E$3:E5,"="&amp;E5)</f>
        <v>1</v>
      </c>
      <c r="G5" s="22"/>
      <c r="H5" s="18">
        <f t="shared" si="3"/>
        <v>10</v>
      </c>
      <c r="I5" s="18">
        <f t="shared" si="4"/>
        <v>6</v>
      </c>
      <c r="J5" s="18"/>
      <c r="K5" s="30">
        <f t="shared" si="5"/>
        <v>593</v>
      </c>
      <c r="L5" s="18">
        <f t="shared" si="6"/>
        <v>100</v>
      </c>
      <c r="M5" s="18">
        <f t="shared" si="7"/>
        <v>98</v>
      </c>
      <c r="N5" s="18">
        <f t="shared" si="8"/>
        <v>98</v>
      </c>
      <c r="O5" s="18">
        <f t="shared" si="9"/>
        <v>98</v>
      </c>
      <c r="P5" s="18">
        <f t="shared" si="10"/>
        <v>99</v>
      </c>
      <c r="Q5" s="18">
        <f t="shared" si="11"/>
        <v>99</v>
      </c>
      <c r="R5" s="18">
        <f t="shared" si="12"/>
        <v>0</v>
      </c>
      <c r="S5" s="18">
        <f t="shared" si="13"/>
        <v>99</v>
      </c>
      <c r="T5" s="18">
        <f t="shared" si="14"/>
        <v>98</v>
      </c>
      <c r="U5" s="18">
        <f t="shared" si="15"/>
        <v>0</v>
      </c>
      <c r="V5" s="18">
        <f t="shared" si="16"/>
        <v>0</v>
      </c>
      <c r="W5" s="18">
        <f t="shared" si="17"/>
        <v>98</v>
      </c>
      <c r="X5" s="18">
        <f t="shared" si="18"/>
        <v>0</v>
      </c>
      <c r="Y5" s="18">
        <f t="shared" si="19"/>
        <v>96</v>
      </c>
    </row>
    <row r="6" spans="1:25" ht="15">
      <c r="A6" s="18">
        <f t="shared" si="0"/>
        <v>4</v>
      </c>
      <c r="B6" s="19" t="s">
        <v>2</v>
      </c>
      <c r="C6" s="22" t="str">
        <f t="shared" si="1"/>
        <v>M</v>
      </c>
      <c r="D6" s="22">
        <f t="shared" si="20"/>
        <v>6</v>
      </c>
      <c r="E6" s="22" t="str">
        <f t="shared" si="2"/>
        <v>M6</v>
      </c>
      <c r="F6" s="18">
        <f>_xlfn.COUNTIFS(E$3:E6,"="&amp;E6)</f>
        <v>1</v>
      </c>
      <c r="G6" s="22"/>
      <c r="H6" s="18">
        <f t="shared" si="3"/>
        <v>8</v>
      </c>
      <c r="I6" s="18">
        <f t="shared" si="4"/>
        <v>6</v>
      </c>
      <c r="J6" s="18"/>
      <c r="K6" s="30">
        <f t="shared" si="5"/>
        <v>590</v>
      </c>
      <c r="L6" s="18">
        <f t="shared" si="6"/>
        <v>98</v>
      </c>
      <c r="M6" s="18">
        <f t="shared" si="7"/>
        <v>99</v>
      </c>
      <c r="N6" s="18">
        <f t="shared" si="8"/>
        <v>96</v>
      </c>
      <c r="O6" s="18">
        <f t="shared" si="9"/>
        <v>97</v>
      </c>
      <c r="P6" s="18">
        <f t="shared" si="10"/>
        <v>0</v>
      </c>
      <c r="Q6" s="18">
        <f t="shared" si="11"/>
        <v>0</v>
      </c>
      <c r="R6" s="18">
        <f t="shared" si="12"/>
        <v>99</v>
      </c>
      <c r="S6" s="18">
        <f t="shared" si="13"/>
        <v>0</v>
      </c>
      <c r="T6" s="18">
        <f t="shared" si="14"/>
        <v>0</v>
      </c>
      <c r="U6" s="18">
        <f t="shared" si="15"/>
        <v>98</v>
      </c>
      <c r="V6" s="18">
        <f t="shared" si="16"/>
        <v>99</v>
      </c>
      <c r="W6" s="18">
        <f t="shared" si="17"/>
        <v>0</v>
      </c>
      <c r="X6" s="18">
        <f t="shared" si="18"/>
        <v>0</v>
      </c>
      <c r="Y6" s="18">
        <f t="shared" si="19"/>
        <v>94</v>
      </c>
    </row>
    <row r="7" spans="1:25" ht="15">
      <c r="A7" s="18">
        <f t="shared" si="0"/>
        <v>5</v>
      </c>
      <c r="B7" s="19" t="s">
        <v>12</v>
      </c>
      <c r="C7" s="22" t="str">
        <f t="shared" si="1"/>
        <v>F</v>
      </c>
      <c r="D7" s="22">
        <f t="shared" si="20"/>
        <v>4</v>
      </c>
      <c r="E7" s="22" t="str">
        <f t="shared" si="2"/>
        <v>F4</v>
      </c>
      <c r="F7" s="18">
        <f>_xlfn.COUNTIFS(E$3:E7,"="&amp;E7)</f>
        <v>1</v>
      </c>
      <c r="G7" s="22"/>
      <c r="H7" s="18">
        <f t="shared" si="3"/>
        <v>8</v>
      </c>
      <c r="I7" s="18">
        <f t="shared" si="4"/>
        <v>6</v>
      </c>
      <c r="J7" s="18"/>
      <c r="K7" s="30">
        <f t="shared" si="5"/>
        <v>583</v>
      </c>
      <c r="L7" s="18">
        <f t="shared" si="6"/>
        <v>84</v>
      </c>
      <c r="M7" s="18">
        <f t="shared" si="7"/>
        <v>0</v>
      </c>
      <c r="N7" s="18">
        <f t="shared" si="8"/>
        <v>89</v>
      </c>
      <c r="O7" s="18">
        <f t="shared" si="9"/>
        <v>0</v>
      </c>
      <c r="P7" s="18">
        <f t="shared" si="10"/>
        <v>99</v>
      </c>
      <c r="Q7" s="18">
        <f t="shared" si="11"/>
        <v>98</v>
      </c>
      <c r="R7" s="18">
        <f t="shared" si="12"/>
        <v>0</v>
      </c>
      <c r="S7" s="18">
        <f t="shared" si="13"/>
        <v>98</v>
      </c>
      <c r="T7" s="18">
        <f t="shared" si="14"/>
        <v>93</v>
      </c>
      <c r="U7" s="18">
        <f t="shared" si="15"/>
        <v>96</v>
      </c>
      <c r="V7" s="18">
        <f t="shared" si="16"/>
        <v>0</v>
      </c>
      <c r="W7" s="18">
        <f t="shared" si="17"/>
        <v>99</v>
      </c>
      <c r="X7" s="18">
        <f t="shared" si="18"/>
        <v>0</v>
      </c>
      <c r="Y7" s="18">
        <f t="shared" si="19"/>
        <v>0</v>
      </c>
    </row>
    <row r="8" spans="1:25" ht="15">
      <c r="A8" s="18">
        <f t="shared" si="0"/>
        <v>6</v>
      </c>
      <c r="B8" s="19" t="s">
        <v>7</v>
      </c>
      <c r="C8" s="22" t="str">
        <f t="shared" si="1"/>
        <v>F</v>
      </c>
      <c r="D8" s="22">
        <f t="shared" si="20"/>
        <v>8</v>
      </c>
      <c r="E8" s="22" t="str">
        <f t="shared" si="2"/>
        <v>F8</v>
      </c>
      <c r="F8" s="18">
        <f>_xlfn.COUNTIFS(E$3:E8,"="&amp;E8)</f>
        <v>1</v>
      </c>
      <c r="G8" s="22"/>
      <c r="H8" s="18">
        <f t="shared" si="3"/>
        <v>8</v>
      </c>
      <c r="I8" s="18">
        <f t="shared" si="4"/>
        <v>6</v>
      </c>
      <c r="J8" s="18"/>
      <c r="K8" s="30">
        <f t="shared" si="5"/>
        <v>579</v>
      </c>
      <c r="L8" s="18">
        <f t="shared" si="6"/>
        <v>90</v>
      </c>
      <c r="M8" s="18">
        <f t="shared" si="7"/>
        <v>97</v>
      </c>
      <c r="N8" s="18">
        <f t="shared" si="8"/>
        <v>93</v>
      </c>
      <c r="O8" s="18">
        <f t="shared" si="9"/>
        <v>0</v>
      </c>
      <c r="P8" s="18">
        <f t="shared" si="10"/>
        <v>98</v>
      </c>
      <c r="Q8" s="18">
        <f t="shared" si="11"/>
        <v>98</v>
      </c>
      <c r="R8" s="18">
        <f t="shared" si="12"/>
        <v>0</v>
      </c>
      <c r="S8" s="18">
        <f t="shared" si="13"/>
        <v>97</v>
      </c>
      <c r="T8" s="18">
        <f t="shared" si="14"/>
        <v>0</v>
      </c>
      <c r="U8" s="18">
        <f t="shared" si="15"/>
        <v>0</v>
      </c>
      <c r="V8" s="18">
        <f t="shared" si="16"/>
        <v>0</v>
      </c>
      <c r="W8" s="18">
        <f t="shared" si="17"/>
        <v>96</v>
      </c>
      <c r="X8" s="18">
        <f t="shared" si="18"/>
        <v>0</v>
      </c>
      <c r="Y8" s="18">
        <f t="shared" si="19"/>
        <v>85</v>
      </c>
    </row>
    <row r="9" spans="1:25" ht="15">
      <c r="A9" s="18">
        <f t="shared" si="0"/>
        <v>7</v>
      </c>
      <c r="B9" s="19" t="s">
        <v>53</v>
      </c>
      <c r="C9" s="22" t="str">
        <f t="shared" si="1"/>
        <v>M</v>
      </c>
      <c r="D9" s="22">
        <f t="shared" si="20"/>
        <v>6</v>
      </c>
      <c r="E9" s="22" t="str">
        <f t="shared" si="2"/>
        <v>M6</v>
      </c>
      <c r="F9" s="18">
        <f>_xlfn.COUNTIFS(E$3:E9,"="&amp;E9)</f>
        <v>2</v>
      </c>
      <c r="G9" s="22"/>
      <c r="H9" s="18">
        <f t="shared" si="3"/>
        <v>6</v>
      </c>
      <c r="I9" s="18">
        <f t="shared" si="4"/>
        <v>6</v>
      </c>
      <c r="J9" s="18"/>
      <c r="K9" s="30">
        <f t="shared" si="5"/>
        <v>569</v>
      </c>
      <c r="L9" s="18">
        <f t="shared" si="6"/>
        <v>0</v>
      </c>
      <c r="M9" s="18">
        <f t="shared" si="7"/>
        <v>0</v>
      </c>
      <c r="N9" s="18">
        <f t="shared" si="8"/>
        <v>83</v>
      </c>
      <c r="O9" s="18">
        <f t="shared" si="9"/>
        <v>0</v>
      </c>
      <c r="P9" s="18">
        <f t="shared" si="10"/>
        <v>100</v>
      </c>
      <c r="Q9" s="18">
        <f t="shared" si="11"/>
        <v>99</v>
      </c>
      <c r="R9" s="18">
        <f t="shared" si="12"/>
        <v>97</v>
      </c>
      <c r="S9" s="18">
        <f t="shared" si="13"/>
        <v>99</v>
      </c>
      <c r="T9" s="18">
        <f t="shared" si="14"/>
        <v>91</v>
      </c>
      <c r="U9" s="18">
        <f t="shared" si="15"/>
        <v>0</v>
      </c>
      <c r="V9" s="18">
        <f t="shared" si="16"/>
        <v>0</v>
      </c>
      <c r="W9" s="18">
        <f t="shared" si="17"/>
        <v>0</v>
      </c>
      <c r="X9" s="18">
        <f t="shared" si="18"/>
        <v>0</v>
      </c>
      <c r="Y9" s="18">
        <f t="shared" si="19"/>
        <v>0</v>
      </c>
    </row>
    <row r="10" spans="1:25" ht="15">
      <c r="A10" s="18">
        <f t="shared" si="0"/>
        <v>8</v>
      </c>
      <c r="B10" s="19" t="s">
        <v>4</v>
      </c>
      <c r="C10" s="22" t="str">
        <f t="shared" si="1"/>
        <v>M</v>
      </c>
      <c r="D10" s="22">
        <f t="shared" si="20"/>
        <v>7</v>
      </c>
      <c r="E10" s="22" t="str">
        <f t="shared" si="2"/>
        <v>M7</v>
      </c>
      <c r="F10" s="18">
        <f>_xlfn.COUNTIFS(E$3:E10,"="&amp;E10)</f>
        <v>1</v>
      </c>
      <c r="G10" s="22"/>
      <c r="H10" s="18">
        <f t="shared" si="3"/>
        <v>6</v>
      </c>
      <c r="I10" s="18">
        <f t="shared" si="4"/>
        <v>6</v>
      </c>
      <c r="J10" s="18"/>
      <c r="K10" s="30">
        <f t="shared" si="5"/>
        <v>553</v>
      </c>
      <c r="L10" s="18">
        <f t="shared" si="6"/>
        <v>95</v>
      </c>
      <c r="M10" s="18">
        <f t="shared" si="7"/>
        <v>0</v>
      </c>
      <c r="N10" s="18">
        <f t="shared" si="8"/>
        <v>92</v>
      </c>
      <c r="O10" s="18">
        <f t="shared" si="9"/>
        <v>0</v>
      </c>
      <c r="P10" s="18">
        <f t="shared" si="10"/>
        <v>0</v>
      </c>
      <c r="Q10" s="18">
        <f t="shared" si="11"/>
        <v>0</v>
      </c>
      <c r="R10" s="18">
        <f t="shared" si="12"/>
        <v>0</v>
      </c>
      <c r="S10" s="18">
        <f t="shared" si="13"/>
        <v>0</v>
      </c>
      <c r="T10" s="18">
        <f t="shared" si="14"/>
        <v>95</v>
      </c>
      <c r="U10" s="18">
        <f t="shared" si="15"/>
        <v>0</v>
      </c>
      <c r="V10" s="18">
        <f t="shared" si="16"/>
        <v>98</v>
      </c>
      <c r="W10" s="18">
        <f t="shared" si="17"/>
        <v>95</v>
      </c>
      <c r="X10" s="18">
        <f t="shared" si="18"/>
        <v>0</v>
      </c>
      <c r="Y10" s="18">
        <f t="shared" si="19"/>
        <v>78</v>
      </c>
    </row>
    <row r="11" spans="1:25" ht="15">
      <c r="A11" s="18">
        <f t="shared" si="0"/>
        <v>9</v>
      </c>
      <c r="B11" s="19" t="s">
        <v>66</v>
      </c>
      <c r="C11" s="22" t="str">
        <f t="shared" si="1"/>
        <v>M</v>
      </c>
      <c r="D11" s="22">
        <f t="shared" si="20"/>
        <v>1</v>
      </c>
      <c r="E11" s="22" t="str">
        <f t="shared" si="2"/>
        <v>M1</v>
      </c>
      <c r="F11" s="18">
        <f>_xlfn.COUNTIFS(E$3:E11,"="&amp;E11)</f>
        <v>1</v>
      </c>
      <c r="G11" s="22"/>
      <c r="H11" s="18">
        <f t="shared" si="3"/>
        <v>6</v>
      </c>
      <c r="I11" s="18">
        <f t="shared" si="4"/>
        <v>6</v>
      </c>
      <c r="J11" s="18"/>
      <c r="K11" s="30">
        <f t="shared" si="5"/>
        <v>537</v>
      </c>
      <c r="L11" s="18">
        <f t="shared" si="6"/>
        <v>0</v>
      </c>
      <c r="M11" s="18">
        <f t="shared" si="7"/>
        <v>94</v>
      </c>
      <c r="N11" s="18">
        <f t="shared" si="8"/>
        <v>84</v>
      </c>
      <c r="O11" s="18">
        <f t="shared" si="9"/>
        <v>88</v>
      </c>
      <c r="P11" s="18">
        <f t="shared" si="10"/>
        <v>0</v>
      </c>
      <c r="Q11" s="18">
        <f t="shared" si="11"/>
        <v>0</v>
      </c>
      <c r="R11" s="18">
        <f t="shared" si="12"/>
        <v>0</v>
      </c>
      <c r="S11" s="18">
        <f t="shared" si="13"/>
        <v>0</v>
      </c>
      <c r="T11" s="18">
        <f t="shared" si="14"/>
        <v>0</v>
      </c>
      <c r="U11" s="18">
        <f t="shared" si="15"/>
        <v>95</v>
      </c>
      <c r="V11" s="18">
        <f t="shared" si="16"/>
        <v>97</v>
      </c>
      <c r="W11" s="18">
        <f t="shared" si="17"/>
        <v>0</v>
      </c>
      <c r="X11" s="18">
        <f t="shared" si="18"/>
        <v>0</v>
      </c>
      <c r="Y11" s="18">
        <f t="shared" si="19"/>
        <v>79</v>
      </c>
    </row>
    <row r="12" spans="1:25" ht="15">
      <c r="A12" s="18">
        <f t="shared" si="0"/>
        <v>9</v>
      </c>
      <c r="B12" s="19" t="s">
        <v>10</v>
      </c>
      <c r="C12" s="22" t="str">
        <f t="shared" si="1"/>
        <v>F</v>
      </c>
      <c r="D12" s="22">
        <f t="shared" si="20"/>
        <v>4</v>
      </c>
      <c r="E12" s="22" t="str">
        <f t="shared" si="2"/>
        <v>F4</v>
      </c>
      <c r="F12" s="18">
        <f>_xlfn.COUNTIFS(E$3:E12,"="&amp;E12)</f>
        <v>2</v>
      </c>
      <c r="G12" s="22"/>
      <c r="H12" s="18">
        <f t="shared" si="3"/>
        <v>8</v>
      </c>
      <c r="I12" s="18">
        <f t="shared" si="4"/>
        <v>6</v>
      </c>
      <c r="J12" s="18"/>
      <c r="K12" s="30">
        <f t="shared" si="5"/>
        <v>537</v>
      </c>
      <c r="L12" s="18">
        <f t="shared" si="6"/>
        <v>87</v>
      </c>
      <c r="M12" s="18">
        <f t="shared" si="7"/>
        <v>0</v>
      </c>
      <c r="N12" s="18">
        <f t="shared" si="8"/>
        <v>82</v>
      </c>
      <c r="O12" s="18">
        <f t="shared" si="9"/>
        <v>81</v>
      </c>
      <c r="P12" s="18">
        <f t="shared" si="10"/>
        <v>0</v>
      </c>
      <c r="Q12" s="18">
        <f t="shared" si="11"/>
        <v>0</v>
      </c>
      <c r="R12" s="18">
        <f t="shared" si="12"/>
        <v>0</v>
      </c>
      <c r="S12" s="18">
        <f t="shared" si="13"/>
        <v>97</v>
      </c>
      <c r="T12" s="18">
        <f t="shared" si="14"/>
        <v>87</v>
      </c>
      <c r="U12" s="18">
        <f t="shared" si="15"/>
        <v>91</v>
      </c>
      <c r="V12" s="18">
        <f t="shared" si="16"/>
        <v>93</v>
      </c>
      <c r="W12" s="18">
        <f t="shared" si="17"/>
        <v>0</v>
      </c>
      <c r="X12" s="18">
        <f t="shared" si="18"/>
        <v>0</v>
      </c>
      <c r="Y12" s="18">
        <f t="shared" si="19"/>
        <v>69</v>
      </c>
    </row>
    <row r="13" spans="1:25" ht="15">
      <c r="A13" s="18">
        <f t="shared" si="0"/>
        <v>11</v>
      </c>
      <c r="B13" s="19" t="s">
        <v>9</v>
      </c>
      <c r="C13" s="22" t="str">
        <f t="shared" si="1"/>
        <v>F</v>
      </c>
      <c r="D13" s="22">
        <f t="shared" si="20"/>
        <v>3</v>
      </c>
      <c r="E13" s="22" t="str">
        <f t="shared" si="2"/>
        <v>F3</v>
      </c>
      <c r="F13" s="18">
        <f>_xlfn.COUNTIFS(E$3:E13,"="&amp;E13)</f>
        <v>1</v>
      </c>
      <c r="G13" s="22"/>
      <c r="H13" s="18">
        <f t="shared" si="3"/>
        <v>6</v>
      </c>
      <c r="I13" s="18">
        <f t="shared" si="4"/>
        <v>6</v>
      </c>
      <c r="J13" s="18"/>
      <c r="K13" s="30">
        <f t="shared" si="5"/>
        <v>521</v>
      </c>
      <c r="L13" s="18">
        <f t="shared" si="6"/>
        <v>88</v>
      </c>
      <c r="M13" s="18">
        <f t="shared" si="7"/>
        <v>0</v>
      </c>
      <c r="N13" s="18">
        <f t="shared" si="8"/>
        <v>91</v>
      </c>
      <c r="O13" s="18">
        <f t="shared" si="9"/>
        <v>85</v>
      </c>
      <c r="P13" s="18">
        <f t="shared" si="10"/>
        <v>0</v>
      </c>
      <c r="Q13" s="18">
        <f t="shared" si="11"/>
        <v>0</v>
      </c>
      <c r="R13" s="18">
        <f t="shared" si="12"/>
        <v>0</v>
      </c>
      <c r="S13" s="18">
        <f t="shared" si="13"/>
        <v>95</v>
      </c>
      <c r="T13" s="18">
        <f t="shared" si="14"/>
        <v>90</v>
      </c>
      <c r="U13" s="18">
        <f t="shared" si="15"/>
        <v>0</v>
      </c>
      <c r="V13" s="18">
        <f t="shared" si="16"/>
        <v>0</v>
      </c>
      <c r="W13" s="18">
        <f t="shared" si="17"/>
        <v>0</v>
      </c>
      <c r="X13" s="18">
        <f t="shared" si="18"/>
        <v>0</v>
      </c>
      <c r="Y13" s="18">
        <f t="shared" si="19"/>
        <v>72</v>
      </c>
    </row>
    <row r="14" spans="1:25" ht="15">
      <c r="A14" s="18">
        <f t="shared" si="0"/>
        <v>12</v>
      </c>
      <c r="B14" s="19" t="s">
        <v>71</v>
      </c>
      <c r="C14" s="22" t="str">
        <f t="shared" si="1"/>
        <v>M</v>
      </c>
      <c r="D14" s="22">
        <f t="shared" si="20"/>
        <v>8</v>
      </c>
      <c r="E14" s="22" t="str">
        <f t="shared" si="2"/>
        <v>M8</v>
      </c>
      <c r="F14" s="18">
        <f>_xlfn.COUNTIFS(E$3:E14,"="&amp;E14)</f>
        <v>2</v>
      </c>
      <c r="G14" s="22"/>
      <c r="H14" s="18">
        <f t="shared" si="3"/>
        <v>5</v>
      </c>
      <c r="I14" s="18">
        <f t="shared" si="4"/>
        <v>5</v>
      </c>
      <c r="J14" s="18"/>
      <c r="K14" s="30">
        <f t="shared" si="5"/>
        <v>496</v>
      </c>
      <c r="L14" s="18">
        <f t="shared" si="6"/>
        <v>0</v>
      </c>
      <c r="M14" s="18">
        <f t="shared" si="7"/>
        <v>0</v>
      </c>
      <c r="N14" s="18">
        <f t="shared" si="8"/>
        <v>100</v>
      </c>
      <c r="O14" s="18">
        <f t="shared" si="9"/>
        <v>100</v>
      </c>
      <c r="P14" s="18">
        <f t="shared" si="10"/>
        <v>0</v>
      </c>
      <c r="Q14" s="18">
        <f t="shared" si="11"/>
        <v>0</v>
      </c>
      <c r="R14" s="18">
        <f t="shared" si="12"/>
        <v>0</v>
      </c>
      <c r="S14" s="18">
        <f t="shared" si="13"/>
        <v>0</v>
      </c>
      <c r="T14" s="18">
        <f t="shared" si="14"/>
        <v>0</v>
      </c>
      <c r="U14" s="18">
        <f t="shared" si="15"/>
        <v>99</v>
      </c>
      <c r="V14" s="18">
        <f t="shared" si="16"/>
        <v>0</v>
      </c>
      <c r="W14" s="18">
        <f t="shared" si="17"/>
        <v>100</v>
      </c>
      <c r="X14" s="18">
        <f t="shared" si="18"/>
        <v>0</v>
      </c>
      <c r="Y14" s="18">
        <f t="shared" si="19"/>
        <v>97</v>
      </c>
    </row>
    <row r="15" spans="1:25" ht="15">
      <c r="A15" s="18">
        <f t="shared" si="0"/>
        <v>13</v>
      </c>
      <c r="B15" s="19" t="s">
        <v>68</v>
      </c>
      <c r="C15" s="22" t="str">
        <f t="shared" si="1"/>
        <v>M</v>
      </c>
      <c r="D15" s="22">
        <f t="shared" si="20"/>
        <v>6</v>
      </c>
      <c r="E15" s="22" t="str">
        <f t="shared" si="2"/>
        <v>M6</v>
      </c>
      <c r="F15" s="18">
        <f>_xlfn.COUNTIFS(E$3:E15,"="&amp;E15)</f>
        <v>3</v>
      </c>
      <c r="G15" s="22"/>
      <c r="H15" s="18">
        <f t="shared" si="3"/>
        <v>5</v>
      </c>
      <c r="I15" s="18">
        <f t="shared" si="4"/>
        <v>5</v>
      </c>
      <c r="J15" s="18"/>
      <c r="K15" s="30">
        <f t="shared" si="5"/>
        <v>461</v>
      </c>
      <c r="L15" s="18">
        <f t="shared" si="6"/>
        <v>0</v>
      </c>
      <c r="M15" s="18">
        <f t="shared" si="7"/>
        <v>0</v>
      </c>
      <c r="N15" s="18">
        <f t="shared" si="8"/>
        <v>0</v>
      </c>
      <c r="O15" s="18">
        <f t="shared" si="9"/>
        <v>91</v>
      </c>
      <c r="P15" s="18">
        <f t="shared" si="10"/>
        <v>0</v>
      </c>
      <c r="Q15" s="18">
        <f t="shared" si="11"/>
        <v>0</v>
      </c>
      <c r="R15" s="18">
        <f t="shared" si="12"/>
        <v>98</v>
      </c>
      <c r="S15" s="18">
        <f t="shared" si="13"/>
        <v>0</v>
      </c>
      <c r="T15" s="18">
        <f t="shared" si="14"/>
        <v>0</v>
      </c>
      <c r="U15" s="18">
        <f t="shared" si="15"/>
        <v>97</v>
      </c>
      <c r="V15" s="18">
        <f t="shared" si="16"/>
        <v>95</v>
      </c>
      <c r="W15" s="18">
        <f t="shared" si="17"/>
        <v>0</v>
      </c>
      <c r="X15" s="18">
        <f t="shared" si="18"/>
        <v>0</v>
      </c>
      <c r="Y15" s="18">
        <f t="shared" si="19"/>
        <v>80</v>
      </c>
    </row>
    <row r="16" spans="1:25" ht="15">
      <c r="A16" s="18">
        <f t="shared" si="0"/>
        <v>14</v>
      </c>
      <c r="B16" s="19" t="s">
        <v>5</v>
      </c>
      <c r="C16" s="22" t="str">
        <f t="shared" si="1"/>
        <v>M</v>
      </c>
      <c r="D16" s="22">
        <f t="shared" si="20"/>
        <v>6</v>
      </c>
      <c r="E16" s="22" t="str">
        <f t="shared" si="2"/>
        <v>M6</v>
      </c>
      <c r="F16" s="18">
        <f>_xlfn.COUNTIFS(E$3:E16,"="&amp;E16)</f>
        <v>4</v>
      </c>
      <c r="G16" s="22"/>
      <c r="H16" s="18">
        <f t="shared" si="3"/>
        <v>5</v>
      </c>
      <c r="I16" s="18">
        <f t="shared" si="4"/>
        <v>5</v>
      </c>
      <c r="J16" s="18"/>
      <c r="K16" s="30">
        <f t="shared" si="5"/>
        <v>458</v>
      </c>
      <c r="L16" s="18">
        <f t="shared" si="6"/>
        <v>92</v>
      </c>
      <c r="M16" s="18">
        <f t="shared" si="7"/>
        <v>96</v>
      </c>
      <c r="N16" s="18">
        <f t="shared" si="8"/>
        <v>94</v>
      </c>
      <c r="O16" s="18">
        <f t="shared" si="9"/>
        <v>92</v>
      </c>
      <c r="P16" s="18">
        <f t="shared" si="10"/>
        <v>0</v>
      </c>
      <c r="Q16" s="18">
        <f t="shared" si="11"/>
        <v>0</v>
      </c>
      <c r="R16" s="18">
        <f t="shared" si="12"/>
        <v>0</v>
      </c>
      <c r="S16" s="18">
        <f t="shared" si="13"/>
        <v>0</v>
      </c>
      <c r="T16" s="18">
        <f t="shared" si="14"/>
        <v>0</v>
      </c>
      <c r="U16" s="18">
        <f t="shared" si="15"/>
        <v>0</v>
      </c>
      <c r="V16" s="18">
        <f t="shared" si="16"/>
        <v>0</v>
      </c>
      <c r="W16" s="18">
        <f t="shared" si="17"/>
        <v>0</v>
      </c>
      <c r="X16" s="18">
        <f t="shared" si="18"/>
        <v>0</v>
      </c>
      <c r="Y16" s="18">
        <f t="shared" si="19"/>
        <v>84</v>
      </c>
    </row>
    <row r="17" spans="1:25" ht="15">
      <c r="A17" s="18">
        <f t="shared" si="0"/>
        <v>15</v>
      </c>
      <c r="B17" s="19" t="s">
        <v>150</v>
      </c>
      <c r="C17" s="22" t="str">
        <f t="shared" si="1"/>
        <v>M</v>
      </c>
      <c r="D17" s="22">
        <f t="shared" si="20"/>
        <v>9</v>
      </c>
      <c r="E17" s="22" t="str">
        <f t="shared" si="2"/>
        <v>M9</v>
      </c>
      <c r="F17" s="18">
        <f>_xlfn.COUNTIFS(E$3:E17,"="&amp;E17)</f>
        <v>2</v>
      </c>
      <c r="G17" s="22"/>
      <c r="H17" s="18">
        <f t="shared" si="3"/>
        <v>4</v>
      </c>
      <c r="I17" s="18">
        <f t="shared" si="4"/>
        <v>4</v>
      </c>
      <c r="J17" s="18"/>
      <c r="K17" s="30">
        <f t="shared" si="5"/>
        <v>377</v>
      </c>
      <c r="L17" s="18">
        <f t="shared" si="6"/>
        <v>93</v>
      </c>
      <c r="M17" s="18">
        <f t="shared" si="7"/>
        <v>0</v>
      </c>
      <c r="N17" s="18">
        <f t="shared" si="8"/>
        <v>0</v>
      </c>
      <c r="O17" s="18">
        <f t="shared" si="9"/>
        <v>0</v>
      </c>
      <c r="P17" s="18">
        <f t="shared" si="10"/>
        <v>0</v>
      </c>
      <c r="Q17" s="18">
        <f t="shared" si="11"/>
        <v>0</v>
      </c>
      <c r="R17" s="18">
        <f t="shared" si="12"/>
        <v>0</v>
      </c>
      <c r="S17" s="18">
        <f t="shared" si="13"/>
        <v>98</v>
      </c>
      <c r="T17" s="18">
        <f t="shared" si="14"/>
        <v>0</v>
      </c>
      <c r="U17" s="18">
        <f t="shared" si="15"/>
        <v>96</v>
      </c>
      <c r="V17" s="18">
        <f t="shared" si="16"/>
        <v>0</v>
      </c>
      <c r="W17" s="18">
        <f t="shared" si="17"/>
        <v>0</v>
      </c>
      <c r="X17" s="18">
        <f t="shared" si="18"/>
        <v>0</v>
      </c>
      <c r="Y17" s="18">
        <f t="shared" si="19"/>
        <v>90</v>
      </c>
    </row>
    <row r="18" spans="1:25" ht="15">
      <c r="A18" s="18">
        <f t="shared" si="0"/>
        <v>16</v>
      </c>
      <c r="B18" s="19" t="s">
        <v>6</v>
      </c>
      <c r="C18" s="22" t="str">
        <f t="shared" si="1"/>
        <v>M</v>
      </c>
      <c r="D18" s="22">
        <f t="shared" si="20"/>
        <v>3</v>
      </c>
      <c r="E18" s="22" t="str">
        <f t="shared" si="2"/>
        <v>M3</v>
      </c>
      <c r="F18" s="18">
        <f>_xlfn.COUNTIFS(E$3:E18,"="&amp;E18)</f>
        <v>1</v>
      </c>
      <c r="G18" s="22"/>
      <c r="H18" s="18">
        <f t="shared" si="3"/>
        <v>4</v>
      </c>
      <c r="I18" s="18">
        <f t="shared" si="4"/>
        <v>4</v>
      </c>
      <c r="J18" s="18"/>
      <c r="K18" s="30">
        <f t="shared" si="5"/>
        <v>371</v>
      </c>
      <c r="L18" s="18">
        <f t="shared" si="6"/>
        <v>91</v>
      </c>
      <c r="M18" s="18">
        <f t="shared" si="7"/>
        <v>0</v>
      </c>
      <c r="N18" s="18">
        <f t="shared" si="8"/>
        <v>95</v>
      </c>
      <c r="O18" s="18">
        <f t="shared" si="9"/>
        <v>0</v>
      </c>
      <c r="P18" s="18">
        <f t="shared" si="10"/>
        <v>0</v>
      </c>
      <c r="Q18" s="18">
        <f t="shared" si="11"/>
        <v>0</v>
      </c>
      <c r="R18" s="18">
        <f t="shared" si="12"/>
        <v>0</v>
      </c>
      <c r="S18" s="18">
        <f t="shared" si="13"/>
        <v>0</v>
      </c>
      <c r="T18" s="18">
        <f t="shared" si="14"/>
        <v>96</v>
      </c>
      <c r="U18" s="18">
        <f t="shared" si="15"/>
        <v>0</v>
      </c>
      <c r="V18" s="18">
        <f t="shared" si="16"/>
        <v>0</v>
      </c>
      <c r="W18" s="18">
        <f t="shared" si="17"/>
        <v>0</v>
      </c>
      <c r="X18" s="18">
        <f t="shared" si="18"/>
        <v>0</v>
      </c>
      <c r="Y18" s="18">
        <f t="shared" si="19"/>
        <v>89</v>
      </c>
    </row>
    <row r="19" spans="1:25" ht="15">
      <c r="A19" s="18">
        <f t="shared" si="0"/>
        <v>17</v>
      </c>
      <c r="B19" s="19" t="s">
        <v>73</v>
      </c>
      <c r="C19" s="22" t="str">
        <f t="shared" si="1"/>
        <v>M</v>
      </c>
      <c r="D19" s="22">
        <f t="shared" si="20"/>
        <v>4</v>
      </c>
      <c r="E19" s="22" t="str">
        <f t="shared" si="2"/>
        <v>M4</v>
      </c>
      <c r="F19" s="18">
        <f>_xlfn.COUNTIFS(E$3:E19,"="&amp;E19)</f>
        <v>1</v>
      </c>
      <c r="G19" s="22"/>
      <c r="H19" s="18">
        <f t="shared" si="3"/>
        <v>4</v>
      </c>
      <c r="I19" s="18">
        <f t="shared" si="4"/>
        <v>4</v>
      </c>
      <c r="J19" s="18"/>
      <c r="K19" s="30">
        <f t="shared" si="5"/>
        <v>358</v>
      </c>
      <c r="L19" s="18">
        <f t="shared" si="6"/>
        <v>0</v>
      </c>
      <c r="M19" s="18">
        <f t="shared" si="7"/>
        <v>0</v>
      </c>
      <c r="N19" s="18">
        <f t="shared" si="8"/>
        <v>88</v>
      </c>
      <c r="O19" s="18">
        <f t="shared" si="9"/>
        <v>93</v>
      </c>
      <c r="P19" s="18">
        <f t="shared" si="10"/>
        <v>0</v>
      </c>
      <c r="Q19" s="18">
        <f t="shared" si="11"/>
        <v>0</v>
      </c>
      <c r="R19" s="18">
        <f t="shared" si="12"/>
        <v>0</v>
      </c>
      <c r="S19" s="18">
        <f t="shared" si="13"/>
        <v>0</v>
      </c>
      <c r="T19" s="18">
        <f t="shared" si="14"/>
        <v>0</v>
      </c>
      <c r="U19" s="18">
        <f t="shared" si="15"/>
        <v>0</v>
      </c>
      <c r="V19" s="18">
        <f t="shared" si="16"/>
        <v>96</v>
      </c>
      <c r="W19" s="18">
        <f t="shared" si="17"/>
        <v>0</v>
      </c>
      <c r="X19" s="18">
        <f t="shared" si="18"/>
        <v>0</v>
      </c>
      <c r="Y19" s="18">
        <f t="shared" si="19"/>
        <v>81</v>
      </c>
    </row>
    <row r="20" spans="1:25" ht="15">
      <c r="A20" s="18">
        <f t="shared" si="0"/>
        <v>18</v>
      </c>
      <c r="B20" s="19" t="s">
        <v>79</v>
      </c>
      <c r="C20" s="22" t="str">
        <f t="shared" si="1"/>
        <v>F</v>
      </c>
      <c r="D20" s="22">
        <f t="shared" si="20"/>
        <v>2</v>
      </c>
      <c r="E20" s="22" t="str">
        <f t="shared" si="2"/>
        <v>F2</v>
      </c>
      <c r="F20" s="18">
        <f>_xlfn.COUNTIFS(E$3:E20,"="&amp;E20)</f>
        <v>1</v>
      </c>
      <c r="G20" s="22"/>
      <c r="H20" s="18">
        <f t="shared" si="3"/>
        <v>4</v>
      </c>
      <c r="I20" s="18">
        <f t="shared" si="4"/>
        <v>4</v>
      </c>
      <c r="J20" s="18"/>
      <c r="K20" s="30">
        <f t="shared" si="5"/>
        <v>340</v>
      </c>
      <c r="L20" s="18">
        <f t="shared" si="6"/>
        <v>0</v>
      </c>
      <c r="M20" s="18">
        <f t="shared" si="7"/>
        <v>0</v>
      </c>
      <c r="N20" s="18">
        <f t="shared" si="8"/>
        <v>0</v>
      </c>
      <c r="O20" s="18">
        <f t="shared" si="9"/>
        <v>78</v>
      </c>
      <c r="P20" s="18">
        <f t="shared" si="10"/>
        <v>0</v>
      </c>
      <c r="Q20" s="18">
        <f t="shared" si="11"/>
        <v>0</v>
      </c>
      <c r="R20" s="18">
        <f t="shared" si="12"/>
        <v>0</v>
      </c>
      <c r="S20" s="18">
        <f t="shared" si="13"/>
        <v>0</v>
      </c>
      <c r="T20" s="18">
        <f t="shared" si="14"/>
        <v>0</v>
      </c>
      <c r="U20" s="18">
        <f t="shared" si="15"/>
        <v>93</v>
      </c>
      <c r="V20" s="18">
        <f t="shared" si="16"/>
        <v>94</v>
      </c>
      <c r="W20" s="18">
        <f t="shared" si="17"/>
        <v>0</v>
      </c>
      <c r="X20" s="18">
        <f t="shared" si="18"/>
        <v>0</v>
      </c>
      <c r="Y20" s="18">
        <f t="shared" si="19"/>
        <v>75</v>
      </c>
    </row>
    <row r="21" spans="1:25" ht="15">
      <c r="A21" s="18">
        <f t="shared" si="0"/>
        <v>19</v>
      </c>
      <c r="B21" s="19" t="s">
        <v>31</v>
      </c>
      <c r="C21" s="22" t="str">
        <f t="shared" si="1"/>
        <v>M</v>
      </c>
      <c r="D21" s="22">
        <f t="shared" si="20"/>
        <v>6</v>
      </c>
      <c r="E21" s="22" t="str">
        <f t="shared" si="2"/>
        <v>M6</v>
      </c>
      <c r="F21" s="18">
        <f>_xlfn.COUNTIFS(E$3:E21,"="&amp;E21)</f>
        <v>5</v>
      </c>
      <c r="G21" s="22"/>
      <c r="H21" s="18">
        <f t="shared" si="3"/>
        <v>3</v>
      </c>
      <c r="I21" s="18">
        <f t="shared" si="4"/>
        <v>3</v>
      </c>
      <c r="J21" s="18"/>
      <c r="K21" s="30">
        <f t="shared" si="5"/>
        <v>285</v>
      </c>
      <c r="L21" s="18">
        <f t="shared" si="6"/>
        <v>0</v>
      </c>
      <c r="M21" s="18">
        <f t="shared" si="7"/>
        <v>0</v>
      </c>
      <c r="N21" s="18">
        <f t="shared" si="8"/>
        <v>97</v>
      </c>
      <c r="O21" s="18">
        <f t="shared" si="9"/>
        <v>95</v>
      </c>
      <c r="P21" s="18">
        <f t="shared" si="10"/>
        <v>0</v>
      </c>
      <c r="Q21" s="18">
        <f t="shared" si="11"/>
        <v>0</v>
      </c>
      <c r="R21" s="18">
        <f t="shared" si="12"/>
        <v>0</v>
      </c>
      <c r="S21" s="18">
        <f t="shared" si="13"/>
        <v>0</v>
      </c>
      <c r="T21" s="18">
        <f t="shared" si="14"/>
        <v>0</v>
      </c>
      <c r="U21" s="18">
        <f t="shared" si="15"/>
        <v>0</v>
      </c>
      <c r="V21" s="18">
        <f t="shared" si="16"/>
        <v>0</v>
      </c>
      <c r="W21" s="18">
        <f t="shared" si="17"/>
        <v>0</v>
      </c>
      <c r="X21" s="18">
        <f t="shared" si="18"/>
        <v>0</v>
      </c>
      <c r="Y21" s="18">
        <f t="shared" si="19"/>
        <v>93</v>
      </c>
    </row>
    <row r="22" spans="1:25" ht="15">
      <c r="A22" s="18">
        <f t="shared" si="0"/>
        <v>20</v>
      </c>
      <c r="B22" s="19" t="s">
        <v>78</v>
      </c>
      <c r="C22" s="22" t="str">
        <f t="shared" si="1"/>
        <v>M</v>
      </c>
      <c r="D22" s="22">
        <f t="shared" si="20"/>
        <v>4</v>
      </c>
      <c r="E22" s="22" t="str">
        <f t="shared" si="2"/>
        <v>M4</v>
      </c>
      <c r="F22" s="18">
        <f>_xlfn.COUNTIFS(E$3:E22,"="&amp;E22)</f>
        <v>2</v>
      </c>
      <c r="G22" s="22"/>
      <c r="H22" s="18">
        <f t="shared" si="3"/>
        <v>3</v>
      </c>
      <c r="I22" s="18">
        <f t="shared" si="4"/>
        <v>3</v>
      </c>
      <c r="J22" s="18"/>
      <c r="K22" s="30">
        <f t="shared" si="5"/>
        <v>280</v>
      </c>
      <c r="L22" s="18">
        <f t="shared" si="6"/>
        <v>0</v>
      </c>
      <c r="M22" s="18">
        <f t="shared" si="7"/>
        <v>0</v>
      </c>
      <c r="N22" s="18">
        <f t="shared" si="8"/>
        <v>0</v>
      </c>
      <c r="O22" s="18">
        <f t="shared" si="9"/>
        <v>94</v>
      </c>
      <c r="P22" s="18">
        <f t="shared" si="10"/>
        <v>0</v>
      </c>
      <c r="Q22" s="18">
        <f t="shared" si="11"/>
        <v>0</v>
      </c>
      <c r="R22" s="18">
        <f t="shared" si="12"/>
        <v>0</v>
      </c>
      <c r="S22" s="18">
        <f t="shared" si="13"/>
        <v>0</v>
      </c>
      <c r="T22" s="18">
        <f t="shared" si="14"/>
        <v>0</v>
      </c>
      <c r="U22" s="18">
        <f t="shared" si="15"/>
        <v>99</v>
      </c>
      <c r="V22" s="18">
        <f t="shared" si="16"/>
        <v>0</v>
      </c>
      <c r="W22" s="18">
        <f t="shared" si="17"/>
        <v>0</v>
      </c>
      <c r="X22" s="18">
        <f t="shared" si="18"/>
        <v>0</v>
      </c>
      <c r="Y22" s="18">
        <f t="shared" si="19"/>
        <v>87</v>
      </c>
    </row>
    <row r="23" spans="1:25" ht="15">
      <c r="A23" s="18">
        <f t="shared" si="0"/>
        <v>21</v>
      </c>
      <c r="B23" s="19" t="s">
        <v>72</v>
      </c>
      <c r="C23" s="22" t="str">
        <f t="shared" si="1"/>
        <v>F</v>
      </c>
      <c r="D23" s="22">
        <f t="shared" si="20"/>
        <v>4</v>
      </c>
      <c r="E23" s="22" t="str">
        <f t="shared" si="2"/>
        <v>F4</v>
      </c>
      <c r="F23" s="18">
        <f>_xlfn.COUNTIFS(E$3:E23,"="&amp;E23)</f>
        <v>3</v>
      </c>
      <c r="G23" s="22"/>
      <c r="H23" s="18">
        <f t="shared" si="3"/>
        <v>3</v>
      </c>
      <c r="I23" s="18">
        <f t="shared" si="4"/>
        <v>3</v>
      </c>
      <c r="J23" s="18"/>
      <c r="K23" s="30">
        <f t="shared" si="5"/>
        <v>266</v>
      </c>
      <c r="L23" s="18">
        <f t="shared" si="6"/>
        <v>0</v>
      </c>
      <c r="M23" s="18">
        <f t="shared" si="7"/>
        <v>0</v>
      </c>
      <c r="N23" s="18">
        <f t="shared" si="8"/>
        <v>86</v>
      </c>
      <c r="O23" s="18">
        <f t="shared" si="9"/>
        <v>82</v>
      </c>
      <c r="P23" s="18">
        <f t="shared" si="10"/>
        <v>0</v>
      </c>
      <c r="Q23" s="18">
        <f t="shared" si="11"/>
        <v>0</v>
      </c>
      <c r="R23" s="18">
        <f t="shared" si="12"/>
        <v>0</v>
      </c>
      <c r="S23" s="18">
        <f t="shared" si="13"/>
        <v>0</v>
      </c>
      <c r="T23" s="18">
        <f t="shared" si="14"/>
        <v>0</v>
      </c>
      <c r="U23" s="18">
        <f t="shared" si="15"/>
        <v>0</v>
      </c>
      <c r="V23" s="18">
        <f t="shared" si="16"/>
        <v>0</v>
      </c>
      <c r="W23" s="18">
        <f t="shared" si="17"/>
        <v>98</v>
      </c>
      <c r="X23" s="18">
        <f t="shared" si="18"/>
        <v>0</v>
      </c>
      <c r="Y23" s="18">
        <f t="shared" si="19"/>
        <v>0</v>
      </c>
    </row>
    <row r="24" spans="1:25" ht="15">
      <c r="A24" s="18">
        <f t="shared" si="0"/>
        <v>22</v>
      </c>
      <c r="B24" s="19" t="s">
        <v>21</v>
      </c>
      <c r="C24" s="22" t="str">
        <f t="shared" si="1"/>
        <v>M</v>
      </c>
      <c r="D24" s="22">
        <f t="shared" si="20"/>
        <v>4</v>
      </c>
      <c r="E24" s="22" t="str">
        <f t="shared" si="2"/>
        <v>M4</v>
      </c>
      <c r="F24" s="18">
        <f>_xlfn.COUNTIFS(E$3:E24,"="&amp;E24)</f>
        <v>3</v>
      </c>
      <c r="G24" s="22"/>
      <c r="H24" s="18">
        <f t="shared" si="3"/>
        <v>3</v>
      </c>
      <c r="I24" s="18">
        <f t="shared" si="4"/>
        <v>3</v>
      </c>
      <c r="J24" s="18"/>
      <c r="K24" s="30">
        <f t="shared" si="5"/>
        <v>257</v>
      </c>
      <c r="L24" s="18">
        <f t="shared" si="6"/>
        <v>0</v>
      </c>
      <c r="M24" s="18">
        <f t="shared" si="7"/>
        <v>0</v>
      </c>
      <c r="N24" s="18">
        <f t="shared" si="8"/>
        <v>90</v>
      </c>
      <c r="O24" s="18">
        <f t="shared" si="9"/>
        <v>0</v>
      </c>
      <c r="P24" s="18">
        <f t="shared" si="10"/>
        <v>0</v>
      </c>
      <c r="Q24" s="18">
        <f t="shared" si="11"/>
        <v>0</v>
      </c>
      <c r="R24" s="18">
        <f t="shared" si="12"/>
        <v>0</v>
      </c>
      <c r="S24" s="18">
        <f t="shared" si="13"/>
        <v>0</v>
      </c>
      <c r="T24" s="18">
        <f t="shared" si="14"/>
        <v>94</v>
      </c>
      <c r="U24" s="18">
        <f t="shared" si="15"/>
        <v>0</v>
      </c>
      <c r="V24" s="18">
        <f t="shared" si="16"/>
        <v>0</v>
      </c>
      <c r="W24" s="18">
        <f t="shared" si="17"/>
        <v>0</v>
      </c>
      <c r="X24" s="18">
        <f t="shared" si="18"/>
        <v>0</v>
      </c>
      <c r="Y24" s="18">
        <f t="shared" si="19"/>
        <v>73</v>
      </c>
    </row>
    <row r="25" spans="1:25" ht="15">
      <c r="A25" s="18">
        <f t="shared" si="0"/>
        <v>23</v>
      </c>
      <c r="B25" s="19" t="s">
        <v>11</v>
      </c>
      <c r="C25" s="22" t="str">
        <f t="shared" si="1"/>
        <v>F</v>
      </c>
      <c r="D25" s="22">
        <f t="shared" si="20"/>
        <v>3</v>
      </c>
      <c r="E25" s="22" t="str">
        <f t="shared" si="2"/>
        <v>F3</v>
      </c>
      <c r="F25" s="18">
        <f>_xlfn.COUNTIFS(E$3:E25,"="&amp;E25)</f>
        <v>2</v>
      </c>
      <c r="G25" s="22"/>
      <c r="H25" s="18">
        <f t="shared" si="3"/>
        <v>3</v>
      </c>
      <c r="I25" s="18">
        <f t="shared" si="4"/>
        <v>3</v>
      </c>
      <c r="J25" s="18"/>
      <c r="K25" s="30">
        <f t="shared" si="5"/>
        <v>250</v>
      </c>
      <c r="L25" s="18">
        <f t="shared" si="6"/>
        <v>0</v>
      </c>
      <c r="M25" s="18">
        <f t="shared" si="7"/>
        <v>0</v>
      </c>
      <c r="N25" s="18">
        <f t="shared" si="8"/>
        <v>0</v>
      </c>
      <c r="O25" s="18">
        <f t="shared" si="9"/>
        <v>84</v>
      </c>
      <c r="P25" s="18">
        <f t="shared" si="10"/>
        <v>0</v>
      </c>
      <c r="Q25" s="18">
        <f t="shared" si="11"/>
        <v>0</v>
      </c>
      <c r="R25" s="18">
        <f t="shared" si="12"/>
        <v>0</v>
      </c>
      <c r="S25" s="18">
        <f t="shared" si="13"/>
        <v>0</v>
      </c>
      <c r="T25" s="18">
        <f t="shared" si="14"/>
        <v>92</v>
      </c>
      <c r="U25" s="18">
        <f t="shared" si="15"/>
        <v>0</v>
      </c>
      <c r="V25" s="18">
        <f t="shared" si="16"/>
        <v>0</v>
      </c>
      <c r="W25" s="18">
        <f t="shared" si="17"/>
        <v>0</v>
      </c>
      <c r="X25" s="18">
        <f t="shared" si="18"/>
        <v>0</v>
      </c>
      <c r="Y25" s="18">
        <f t="shared" si="19"/>
        <v>74</v>
      </c>
    </row>
    <row r="26" spans="1:25" ht="15">
      <c r="A26" s="18">
        <f t="shared" si="0"/>
        <v>24</v>
      </c>
      <c r="B26" s="19" t="s">
        <v>28</v>
      </c>
      <c r="C26" s="22" t="str">
        <f t="shared" si="1"/>
        <v>M</v>
      </c>
      <c r="D26" s="22">
        <f t="shared" si="20"/>
        <v>11</v>
      </c>
      <c r="E26" s="22" t="str">
        <f t="shared" si="2"/>
        <v>M11</v>
      </c>
      <c r="F26" s="18">
        <f>_xlfn.COUNTIFS(E$3:E26,"="&amp;E26)</f>
        <v>1</v>
      </c>
      <c r="G26" s="22"/>
      <c r="H26" s="18">
        <f t="shared" si="3"/>
        <v>2</v>
      </c>
      <c r="I26" s="18">
        <f t="shared" si="4"/>
        <v>2</v>
      </c>
      <c r="J26" s="18"/>
      <c r="K26" s="30">
        <f t="shared" si="5"/>
        <v>200</v>
      </c>
      <c r="L26" s="18">
        <f t="shared" si="6"/>
        <v>0</v>
      </c>
      <c r="M26" s="18">
        <f t="shared" si="7"/>
        <v>0</v>
      </c>
      <c r="N26" s="18">
        <f t="shared" si="8"/>
        <v>0</v>
      </c>
      <c r="O26" s="18">
        <f t="shared" si="9"/>
        <v>0</v>
      </c>
      <c r="P26" s="18">
        <f t="shared" si="10"/>
        <v>0</v>
      </c>
      <c r="Q26" s="18">
        <f t="shared" si="11"/>
        <v>0</v>
      </c>
      <c r="R26" s="18">
        <f t="shared" si="12"/>
        <v>0</v>
      </c>
      <c r="S26" s="18">
        <f t="shared" si="13"/>
        <v>0</v>
      </c>
      <c r="T26" s="18">
        <f t="shared" si="14"/>
        <v>0</v>
      </c>
      <c r="U26" s="18">
        <f t="shared" si="15"/>
        <v>100</v>
      </c>
      <c r="V26" s="18">
        <f t="shared" si="16"/>
        <v>0</v>
      </c>
      <c r="W26" s="18">
        <f t="shared" si="17"/>
        <v>0</v>
      </c>
      <c r="X26" s="18">
        <f t="shared" si="18"/>
        <v>0</v>
      </c>
      <c r="Y26" s="18">
        <f t="shared" si="19"/>
        <v>100</v>
      </c>
    </row>
    <row r="27" spans="1:25" ht="15">
      <c r="A27" s="18">
        <f t="shared" si="0"/>
        <v>25</v>
      </c>
      <c r="B27" s="19" t="s">
        <v>27</v>
      </c>
      <c r="C27" s="22" t="str">
        <f t="shared" si="1"/>
        <v>M</v>
      </c>
      <c r="D27" s="22">
        <f t="shared" si="20"/>
        <v>7</v>
      </c>
      <c r="E27" s="22" t="str">
        <f t="shared" si="2"/>
        <v>M7</v>
      </c>
      <c r="F27" s="18">
        <f>_xlfn.COUNTIFS(E$3:E27,"="&amp;E27)</f>
        <v>2</v>
      </c>
      <c r="G27" s="22"/>
      <c r="H27" s="18">
        <f t="shared" si="3"/>
        <v>2</v>
      </c>
      <c r="I27" s="18">
        <f t="shared" si="4"/>
        <v>2</v>
      </c>
      <c r="J27" s="18"/>
      <c r="K27" s="30">
        <f t="shared" si="5"/>
        <v>196</v>
      </c>
      <c r="L27" s="18">
        <f t="shared" si="6"/>
        <v>0</v>
      </c>
      <c r="M27" s="18">
        <f t="shared" si="7"/>
        <v>0</v>
      </c>
      <c r="N27" s="18">
        <f t="shared" si="8"/>
        <v>0</v>
      </c>
      <c r="O27" s="18">
        <f t="shared" si="9"/>
        <v>0</v>
      </c>
      <c r="P27" s="18">
        <f t="shared" si="10"/>
        <v>0</v>
      </c>
      <c r="Q27" s="18">
        <f t="shared" si="11"/>
        <v>0</v>
      </c>
      <c r="R27" s="18">
        <f t="shared" si="12"/>
        <v>99</v>
      </c>
      <c r="S27" s="18">
        <f t="shared" si="13"/>
        <v>0</v>
      </c>
      <c r="T27" s="18">
        <f t="shared" si="14"/>
        <v>0</v>
      </c>
      <c r="U27" s="18">
        <f t="shared" si="15"/>
        <v>0</v>
      </c>
      <c r="V27" s="18">
        <f t="shared" si="16"/>
        <v>0</v>
      </c>
      <c r="W27" s="18">
        <f t="shared" si="17"/>
        <v>97</v>
      </c>
      <c r="X27" s="18">
        <f t="shared" si="18"/>
        <v>0</v>
      </c>
      <c r="Y27" s="18">
        <f t="shared" si="19"/>
        <v>0</v>
      </c>
    </row>
    <row r="28" spans="1:25" ht="15">
      <c r="A28" s="18">
        <f t="shared" si="0"/>
        <v>26</v>
      </c>
      <c r="B28" s="19" t="s">
        <v>170</v>
      </c>
      <c r="C28" s="22" t="str">
        <f t="shared" si="1"/>
        <v>F</v>
      </c>
      <c r="D28" s="22">
        <f t="shared" si="20"/>
        <v>3</v>
      </c>
      <c r="E28" s="22" t="str">
        <f t="shared" si="2"/>
        <v>F3</v>
      </c>
      <c r="F28" s="18">
        <f>_xlfn.COUNTIFS(E$3:E28,"="&amp;E28)</f>
        <v>3</v>
      </c>
      <c r="G28" s="22"/>
      <c r="H28" s="18">
        <f t="shared" si="3"/>
        <v>2</v>
      </c>
      <c r="I28" s="18">
        <f t="shared" si="4"/>
        <v>2</v>
      </c>
      <c r="J28" s="18"/>
      <c r="K28" s="30">
        <f t="shared" si="5"/>
        <v>190</v>
      </c>
      <c r="L28" s="18">
        <f t="shared" si="6"/>
        <v>0</v>
      </c>
      <c r="M28" s="18">
        <f t="shared" si="7"/>
        <v>0</v>
      </c>
      <c r="N28" s="18">
        <f t="shared" si="8"/>
        <v>0</v>
      </c>
      <c r="O28" s="18">
        <f t="shared" si="9"/>
        <v>90</v>
      </c>
      <c r="P28" s="18">
        <f t="shared" si="10"/>
        <v>0</v>
      </c>
      <c r="Q28" s="18">
        <f t="shared" si="11"/>
        <v>0</v>
      </c>
      <c r="R28" s="18">
        <f t="shared" si="12"/>
        <v>0</v>
      </c>
      <c r="S28" s="18">
        <f t="shared" si="13"/>
        <v>0</v>
      </c>
      <c r="T28" s="18">
        <f t="shared" si="14"/>
        <v>0</v>
      </c>
      <c r="U28" s="18">
        <f t="shared" si="15"/>
        <v>0</v>
      </c>
      <c r="V28" s="18">
        <f t="shared" si="16"/>
        <v>0</v>
      </c>
      <c r="W28" s="18">
        <f t="shared" si="17"/>
        <v>100</v>
      </c>
      <c r="X28" s="18">
        <f t="shared" si="18"/>
        <v>0</v>
      </c>
      <c r="Y28" s="18">
        <f t="shared" si="19"/>
        <v>0</v>
      </c>
    </row>
    <row r="29" spans="1:25" ht="15">
      <c r="A29" s="18">
        <f t="shared" si="0"/>
        <v>27</v>
      </c>
      <c r="B29" s="19" t="s">
        <v>81</v>
      </c>
      <c r="C29" s="22" t="str">
        <f t="shared" si="1"/>
        <v>M</v>
      </c>
      <c r="D29" s="22">
        <f t="shared" si="20"/>
        <v>8</v>
      </c>
      <c r="E29" s="22" t="str">
        <f t="shared" si="2"/>
        <v>M8</v>
      </c>
      <c r="F29" s="18">
        <f>_xlfn.COUNTIFS(E$3:E29,"="&amp;E29)</f>
        <v>3</v>
      </c>
      <c r="G29" s="22"/>
      <c r="H29" s="18">
        <f t="shared" si="3"/>
        <v>2</v>
      </c>
      <c r="I29" s="18">
        <f t="shared" si="4"/>
        <v>2</v>
      </c>
      <c r="J29" s="18"/>
      <c r="K29" s="30">
        <f t="shared" si="5"/>
        <v>188</v>
      </c>
      <c r="L29" s="18">
        <f t="shared" si="6"/>
        <v>0</v>
      </c>
      <c r="M29" s="18">
        <f t="shared" si="7"/>
        <v>0</v>
      </c>
      <c r="N29" s="18">
        <f t="shared" si="8"/>
        <v>0</v>
      </c>
      <c r="O29" s="18">
        <f t="shared" si="9"/>
        <v>96</v>
      </c>
      <c r="P29" s="18">
        <f t="shared" si="10"/>
        <v>0</v>
      </c>
      <c r="Q29" s="18">
        <f t="shared" si="11"/>
        <v>0</v>
      </c>
      <c r="R29" s="18">
        <f t="shared" si="12"/>
        <v>0</v>
      </c>
      <c r="S29" s="18">
        <f t="shared" si="13"/>
        <v>0</v>
      </c>
      <c r="T29" s="18">
        <f t="shared" si="14"/>
        <v>0</v>
      </c>
      <c r="U29" s="18">
        <f t="shared" si="15"/>
        <v>0</v>
      </c>
      <c r="V29" s="18">
        <f t="shared" si="16"/>
        <v>0</v>
      </c>
      <c r="W29" s="18">
        <f t="shared" si="17"/>
        <v>0</v>
      </c>
      <c r="X29" s="18">
        <f t="shared" si="18"/>
        <v>0</v>
      </c>
      <c r="Y29" s="18">
        <f t="shared" si="19"/>
        <v>92</v>
      </c>
    </row>
    <row r="30" spans="1:25" ht="15">
      <c r="A30" s="18">
        <f t="shared" si="0"/>
        <v>27</v>
      </c>
      <c r="B30" s="19" t="s">
        <v>17</v>
      </c>
      <c r="C30" s="22" t="str">
        <f t="shared" si="1"/>
        <v>F</v>
      </c>
      <c r="D30" s="22">
        <f t="shared" si="20"/>
        <v>9</v>
      </c>
      <c r="E30" s="22" t="str">
        <f t="shared" si="2"/>
        <v>F9</v>
      </c>
      <c r="F30" s="18">
        <f>_xlfn.COUNTIFS(E$3:E30,"="&amp;E30)</f>
        <v>1</v>
      </c>
      <c r="G30" s="22"/>
      <c r="H30" s="18">
        <f t="shared" si="3"/>
        <v>2</v>
      </c>
      <c r="I30" s="18">
        <f t="shared" si="4"/>
        <v>2</v>
      </c>
      <c r="J30" s="18"/>
      <c r="K30" s="30">
        <f t="shared" si="5"/>
        <v>188</v>
      </c>
      <c r="L30" s="18">
        <f t="shared" si="6"/>
        <v>0</v>
      </c>
      <c r="M30" s="18">
        <f t="shared" si="7"/>
        <v>0</v>
      </c>
      <c r="N30" s="18">
        <f t="shared" si="8"/>
        <v>0</v>
      </c>
      <c r="O30" s="18">
        <f t="shared" si="9"/>
        <v>0</v>
      </c>
      <c r="P30" s="18">
        <f t="shared" si="10"/>
        <v>0</v>
      </c>
      <c r="Q30" s="18">
        <f t="shared" si="11"/>
        <v>0</v>
      </c>
      <c r="R30" s="18">
        <f t="shared" si="12"/>
        <v>0</v>
      </c>
      <c r="S30" s="18">
        <f t="shared" si="13"/>
        <v>0</v>
      </c>
      <c r="T30" s="18">
        <f t="shared" si="14"/>
        <v>0</v>
      </c>
      <c r="U30" s="18">
        <f t="shared" si="15"/>
        <v>97</v>
      </c>
      <c r="V30" s="18">
        <f t="shared" si="16"/>
        <v>0</v>
      </c>
      <c r="W30" s="18">
        <f t="shared" si="17"/>
        <v>0</v>
      </c>
      <c r="X30" s="18">
        <f t="shared" si="18"/>
        <v>0</v>
      </c>
      <c r="Y30" s="18">
        <f t="shared" si="19"/>
        <v>91</v>
      </c>
    </row>
    <row r="31" spans="1:25" ht="15">
      <c r="A31" s="18">
        <f t="shared" si="0"/>
        <v>29</v>
      </c>
      <c r="B31" s="19" t="s">
        <v>75</v>
      </c>
      <c r="C31" s="22" t="str">
        <f t="shared" si="1"/>
        <v>F</v>
      </c>
      <c r="D31" s="22">
        <f t="shared" si="20"/>
        <v>5</v>
      </c>
      <c r="E31" s="22" t="str">
        <f t="shared" si="2"/>
        <v>F5</v>
      </c>
      <c r="F31" s="18">
        <f>_xlfn.COUNTIFS(E$3:E31,"="&amp;E31)</f>
        <v>1</v>
      </c>
      <c r="G31" s="22"/>
      <c r="H31" s="18">
        <f t="shared" si="3"/>
        <v>2</v>
      </c>
      <c r="I31" s="18">
        <f t="shared" si="4"/>
        <v>2</v>
      </c>
      <c r="J31" s="18"/>
      <c r="K31" s="30">
        <f t="shared" si="5"/>
        <v>181</v>
      </c>
      <c r="L31" s="18">
        <f t="shared" si="6"/>
        <v>0</v>
      </c>
      <c r="M31" s="18">
        <f t="shared" si="7"/>
        <v>0</v>
      </c>
      <c r="N31" s="18">
        <f t="shared" si="8"/>
        <v>87</v>
      </c>
      <c r="O31" s="18">
        <f t="shared" si="9"/>
        <v>0</v>
      </c>
      <c r="P31" s="18">
        <f t="shared" si="10"/>
        <v>0</v>
      </c>
      <c r="Q31" s="18">
        <f t="shared" si="11"/>
        <v>0</v>
      </c>
      <c r="R31" s="18">
        <f t="shared" si="12"/>
        <v>0</v>
      </c>
      <c r="S31" s="18">
        <f t="shared" si="13"/>
        <v>0</v>
      </c>
      <c r="T31" s="18">
        <f t="shared" si="14"/>
        <v>0</v>
      </c>
      <c r="U31" s="18">
        <f t="shared" si="15"/>
        <v>94</v>
      </c>
      <c r="V31" s="18">
        <f t="shared" si="16"/>
        <v>0</v>
      </c>
      <c r="W31" s="18">
        <f t="shared" si="17"/>
        <v>0</v>
      </c>
      <c r="X31" s="18">
        <f t="shared" si="18"/>
        <v>0</v>
      </c>
      <c r="Y31" s="18">
        <f t="shared" si="19"/>
        <v>0</v>
      </c>
    </row>
    <row r="32" spans="1:25" ht="15">
      <c r="A32" s="18">
        <f t="shared" si="0"/>
        <v>30</v>
      </c>
      <c r="B32" s="19" t="s">
        <v>70</v>
      </c>
      <c r="C32" s="22" t="str">
        <f t="shared" si="1"/>
        <v>F</v>
      </c>
      <c r="D32" s="22">
        <f t="shared" si="20"/>
        <v>3</v>
      </c>
      <c r="E32" s="22" t="str">
        <f t="shared" si="2"/>
        <v>F3</v>
      </c>
      <c r="F32" s="18">
        <f>_xlfn.COUNTIFS(E$3:E32,"="&amp;E32)</f>
        <v>4</v>
      </c>
      <c r="G32" s="22"/>
      <c r="H32" s="18">
        <f t="shared" si="3"/>
        <v>2</v>
      </c>
      <c r="I32" s="18">
        <f t="shared" si="4"/>
        <v>2</v>
      </c>
      <c r="J32" s="18"/>
      <c r="K32" s="30">
        <f t="shared" si="5"/>
        <v>179</v>
      </c>
      <c r="L32" s="18">
        <f t="shared" si="6"/>
        <v>0</v>
      </c>
      <c r="M32" s="18">
        <f t="shared" si="7"/>
        <v>0</v>
      </c>
      <c r="N32" s="18">
        <f t="shared" si="8"/>
        <v>0</v>
      </c>
      <c r="O32" s="18">
        <f t="shared" si="9"/>
        <v>0</v>
      </c>
      <c r="P32" s="18">
        <f t="shared" si="10"/>
        <v>0</v>
      </c>
      <c r="Q32" s="18">
        <f t="shared" si="11"/>
        <v>0</v>
      </c>
      <c r="R32" s="18">
        <f t="shared" si="12"/>
        <v>0</v>
      </c>
      <c r="S32" s="18">
        <f t="shared" si="13"/>
        <v>96</v>
      </c>
      <c r="T32" s="18">
        <f t="shared" si="14"/>
        <v>0</v>
      </c>
      <c r="U32" s="18">
        <f t="shared" si="15"/>
        <v>0</v>
      </c>
      <c r="V32" s="18">
        <f t="shared" si="16"/>
        <v>0</v>
      </c>
      <c r="W32" s="18">
        <f t="shared" si="17"/>
        <v>0</v>
      </c>
      <c r="X32" s="18">
        <f t="shared" si="18"/>
        <v>0</v>
      </c>
      <c r="Y32" s="18">
        <f t="shared" si="19"/>
        <v>83</v>
      </c>
    </row>
    <row r="33" spans="1:25" ht="15">
      <c r="A33" s="18">
        <f t="shared" si="0"/>
        <v>31</v>
      </c>
      <c r="B33" s="19" t="s">
        <v>30</v>
      </c>
      <c r="C33" s="22" t="str">
        <f t="shared" si="1"/>
        <v>M</v>
      </c>
      <c r="D33" s="22">
        <f t="shared" si="20"/>
        <v>3</v>
      </c>
      <c r="E33" s="22" t="str">
        <f t="shared" si="2"/>
        <v>M3</v>
      </c>
      <c r="F33" s="18">
        <f>_xlfn.COUNTIFS(E$3:E33,"="&amp;E33)</f>
        <v>2</v>
      </c>
      <c r="G33" s="22"/>
      <c r="H33" s="18">
        <f t="shared" si="3"/>
        <v>2</v>
      </c>
      <c r="I33" s="18">
        <f t="shared" si="4"/>
        <v>2</v>
      </c>
      <c r="J33" s="18"/>
      <c r="K33" s="30">
        <f t="shared" si="5"/>
        <v>171</v>
      </c>
      <c r="L33" s="18">
        <f t="shared" si="6"/>
        <v>0</v>
      </c>
      <c r="M33" s="18">
        <f t="shared" si="7"/>
        <v>95</v>
      </c>
      <c r="N33" s="18">
        <f t="shared" si="8"/>
        <v>0</v>
      </c>
      <c r="O33" s="18">
        <f t="shared" si="9"/>
        <v>0</v>
      </c>
      <c r="P33" s="18">
        <f t="shared" si="10"/>
        <v>0</v>
      </c>
      <c r="Q33" s="18">
        <f t="shared" si="11"/>
        <v>0</v>
      </c>
      <c r="R33" s="18">
        <f t="shared" si="12"/>
        <v>0</v>
      </c>
      <c r="S33" s="18">
        <f t="shared" si="13"/>
        <v>0</v>
      </c>
      <c r="T33" s="18">
        <f t="shared" si="14"/>
        <v>0</v>
      </c>
      <c r="U33" s="18">
        <f t="shared" si="15"/>
        <v>0</v>
      </c>
      <c r="V33" s="18">
        <f t="shared" si="16"/>
        <v>0</v>
      </c>
      <c r="W33" s="18">
        <f t="shared" si="17"/>
        <v>0</v>
      </c>
      <c r="X33" s="18">
        <f t="shared" si="18"/>
        <v>0</v>
      </c>
      <c r="Y33" s="18">
        <f t="shared" si="19"/>
        <v>76</v>
      </c>
    </row>
    <row r="34" spans="1:25" ht="15">
      <c r="A34" s="18">
        <f t="shared" si="0"/>
        <v>32</v>
      </c>
      <c r="B34" s="19" t="s">
        <v>149</v>
      </c>
      <c r="C34" s="22" t="str">
        <f t="shared" si="1"/>
        <v>F</v>
      </c>
      <c r="D34" s="22">
        <f t="shared" si="20"/>
        <v>4</v>
      </c>
      <c r="E34" s="22" t="str">
        <f t="shared" si="2"/>
        <v>F4</v>
      </c>
      <c r="F34" s="18">
        <f>_xlfn.COUNTIFS(E$3:E34,"="&amp;E34)</f>
        <v>4</v>
      </c>
      <c r="G34" s="22"/>
      <c r="H34" s="18">
        <f t="shared" si="3"/>
        <v>2</v>
      </c>
      <c r="I34" s="18">
        <f t="shared" si="4"/>
        <v>2</v>
      </c>
      <c r="J34" s="18"/>
      <c r="K34" s="30">
        <f t="shared" si="5"/>
        <v>170</v>
      </c>
      <c r="L34" s="18">
        <f t="shared" si="6"/>
        <v>0</v>
      </c>
      <c r="M34" s="18">
        <f t="shared" si="7"/>
        <v>0</v>
      </c>
      <c r="N34" s="18">
        <f t="shared" si="8"/>
        <v>81</v>
      </c>
      <c r="O34" s="18">
        <f t="shared" si="9"/>
        <v>89</v>
      </c>
      <c r="P34" s="18">
        <f t="shared" si="10"/>
        <v>0</v>
      </c>
      <c r="Q34" s="18">
        <f t="shared" si="11"/>
        <v>0</v>
      </c>
      <c r="R34" s="18">
        <f t="shared" si="12"/>
        <v>0</v>
      </c>
      <c r="S34" s="18">
        <f t="shared" si="13"/>
        <v>0</v>
      </c>
      <c r="T34" s="18">
        <f t="shared" si="14"/>
        <v>0</v>
      </c>
      <c r="U34" s="18">
        <f t="shared" si="15"/>
        <v>0</v>
      </c>
      <c r="V34" s="18">
        <f t="shared" si="16"/>
        <v>0</v>
      </c>
      <c r="W34" s="18">
        <f t="shared" si="17"/>
        <v>0</v>
      </c>
      <c r="X34" s="18">
        <f t="shared" si="18"/>
        <v>0</v>
      </c>
      <c r="Y34" s="18">
        <f t="shared" si="19"/>
        <v>0</v>
      </c>
    </row>
    <row r="35" spans="1:25" ht="15">
      <c r="A35" s="18">
        <f aca="true" t="shared" si="21" ref="A35:A60">COUNTIF(K$3:K$99,"&gt;"&amp;K35)+1</f>
        <v>33</v>
      </c>
      <c r="B35" s="19" t="s">
        <v>23</v>
      </c>
      <c r="C35" s="22" t="str">
        <f aca="true" t="shared" si="22" ref="C35:C60">VLOOKUP($B35,DOBS,3,FALSE)</f>
        <v>M</v>
      </c>
      <c r="D35" s="22">
        <f t="shared" si="20"/>
        <v>1</v>
      </c>
      <c r="E35" s="22" t="str">
        <f aca="true" t="shared" si="23" ref="E35:E66">C35&amp;D35</f>
        <v>M1</v>
      </c>
      <c r="F35" s="18">
        <f>_xlfn.COUNTIFS(E$3:E35,"="&amp;E35)</f>
        <v>2</v>
      </c>
      <c r="G35" s="22"/>
      <c r="H35" s="18">
        <f aca="true" t="shared" si="24" ref="H35:H60">COUNTIF(L35:Y35,"&gt;1")</f>
        <v>2</v>
      </c>
      <c r="I35" s="18">
        <f aca="true" t="shared" si="25" ref="I35:I66">MIN(H35,6)</f>
        <v>2</v>
      </c>
      <c r="J35" s="18"/>
      <c r="K35" s="30">
        <f aca="true" t="shared" si="26" ref="K35:K60">LARGE($L35:$Y35,1)+LARGE($L35:$Y35,2)+LARGE($L35:$Y35,3)+LARGE($L35:$Y35,4)+LARGE($L35:$Y35,5)+LARGE($L35:$Y35,6)</f>
        <v>167</v>
      </c>
      <c r="L35" s="18">
        <f aca="true" t="shared" si="27" ref="L35:L60">IF(ISNA(VLOOKUP($B35,HCAP1,3,FALSE)),0,VLOOKUP($B35,HCAP1,3,FALSE))</f>
        <v>0</v>
      </c>
      <c r="M35" s="18">
        <f aca="true" t="shared" si="28" ref="M35:M60">IF(ISNA(VLOOKUP($B35,HCAP2,3,FALSE)),0,VLOOKUP($B35,HCAP2,3,FALSE))</f>
        <v>0</v>
      </c>
      <c r="N35" s="18">
        <f aca="true" t="shared" si="29" ref="N35:N60">IF(ISNA(VLOOKUP($B35,HCAP3,3,FALSE)),0,VLOOKUP($B35,HCAP3,3,FALSE))</f>
        <v>0</v>
      </c>
      <c r="O35" s="18">
        <f aca="true" t="shared" si="30" ref="O35:O60">IF(ISNA(VLOOKUP($B35,HCAP4,3,FALSE)),0,VLOOKUP($B35,HCAP4,3,FALSE))</f>
        <v>79</v>
      </c>
      <c r="P35" s="18">
        <f aca="true" t="shared" si="31" ref="P35:P60">IF(ISNA(VLOOKUP($B35,peco2,3,FALSE)),0,VLOOKUP($B35,peco2,3,FALSE))</f>
        <v>0</v>
      </c>
      <c r="Q35" s="18">
        <f aca="true" t="shared" si="32" ref="Q35:Q60">IF(ISNA(VLOOKUP($B35,peco3,3,FALSE)),0,VLOOKUP($B35,peco3,3,FALSE))</f>
        <v>0</v>
      </c>
      <c r="R35" s="18">
        <f aca="true" t="shared" si="33" ref="R35:R60">IF(ISNA(VLOOKUP($B35,peco4,3,FALSE)),0,VLOOKUP($B35,peco4,3,FALSE))</f>
        <v>0</v>
      </c>
      <c r="S35" s="18">
        <f aca="true" t="shared" si="34" ref="S35:S60">IF(ISNA(VLOOKUP($B35,peco5,3,FALSE)),0,VLOOKUP($B35,peco5,3,FALSE))</f>
        <v>0</v>
      </c>
      <c r="T35" s="18">
        <f aca="true" t="shared" si="35" ref="T35:T60">IF(ISNA(VLOOKUP($B35,hwd,3,FALSE)),0,VLOOKUP($B35,hwd,3,FALSE))</f>
        <v>88</v>
      </c>
      <c r="U35" s="18">
        <f aca="true" t="shared" si="36" ref="U35:U60">IF(ISNA(VLOOKUP($B35,mwd,3,FALSE)),0,VLOOKUP($B35,mwd,3,FALSE))</f>
        <v>0</v>
      </c>
      <c r="V35" s="18">
        <f aca="true" t="shared" si="37" ref="V35:V60">IF(ISNA(VLOOKUP($B35,TNPR,3,FALSE)),0,VLOOKUP($B35,TNPR,3,FALSE))</f>
        <v>0</v>
      </c>
      <c r="W35" s="18">
        <f aca="true" t="shared" si="38" ref="W35:W60">IF(ISNA(VLOOKUP($B35,ecc,3,FALSE)),0,VLOOKUP($B35,ecc,3,FALSE))</f>
        <v>0</v>
      </c>
      <c r="X35" s="18">
        <f aca="true" t="shared" si="39" ref="X35:X60">IF(ISNA(VLOOKUP($B35,pud,3,FALSE)),0,VLOOKUP($B35,pud,3,FALSE))</f>
        <v>0</v>
      </c>
      <c r="Y35" s="18">
        <f aca="true" t="shared" si="40" ref="Y35:Y60">IF(ISNA(VLOOKUP($B35,parkrun,3,FALSE)),0,VLOOKUP($B35,parkrun,3,FALSE))</f>
        <v>0</v>
      </c>
    </row>
    <row r="36" spans="1:25" ht="15">
      <c r="A36" s="18">
        <f t="shared" si="21"/>
        <v>34</v>
      </c>
      <c r="B36" s="19" t="s">
        <v>18</v>
      </c>
      <c r="C36" s="22" t="str">
        <f t="shared" si="22"/>
        <v>F</v>
      </c>
      <c r="D36" s="22">
        <f aca="true" t="shared" si="41" ref="D36:D60">VLOOKUP(B36,DOBS,4,FALSE)</f>
        <v>6</v>
      </c>
      <c r="E36" s="22" t="str">
        <f t="shared" si="23"/>
        <v>F6</v>
      </c>
      <c r="F36" s="18">
        <f>_xlfn.COUNTIFS(E$3:E36,"="&amp;E36)</f>
        <v>1</v>
      </c>
      <c r="G36" s="22"/>
      <c r="H36" s="18">
        <f t="shared" si="24"/>
        <v>2</v>
      </c>
      <c r="I36" s="18">
        <f t="shared" si="25"/>
        <v>2</v>
      </c>
      <c r="J36" s="18"/>
      <c r="K36" s="30">
        <f t="shared" si="26"/>
        <v>163</v>
      </c>
      <c r="L36" s="18">
        <f t="shared" si="27"/>
        <v>0</v>
      </c>
      <c r="M36" s="18">
        <f t="shared" si="28"/>
        <v>0</v>
      </c>
      <c r="N36" s="18">
        <f t="shared" si="29"/>
        <v>0</v>
      </c>
      <c r="O36" s="18">
        <f t="shared" si="30"/>
        <v>0</v>
      </c>
      <c r="P36" s="18">
        <f t="shared" si="31"/>
        <v>0</v>
      </c>
      <c r="Q36" s="18">
        <f t="shared" si="32"/>
        <v>0</v>
      </c>
      <c r="R36" s="18">
        <f t="shared" si="33"/>
        <v>0</v>
      </c>
      <c r="S36" s="18">
        <f t="shared" si="34"/>
        <v>0</v>
      </c>
      <c r="T36" s="18">
        <f t="shared" si="35"/>
        <v>0</v>
      </c>
      <c r="U36" s="18">
        <f t="shared" si="36"/>
        <v>92</v>
      </c>
      <c r="V36" s="18">
        <f t="shared" si="37"/>
        <v>0</v>
      </c>
      <c r="W36" s="18">
        <f t="shared" si="38"/>
        <v>0</v>
      </c>
      <c r="X36" s="18">
        <f t="shared" si="39"/>
        <v>0</v>
      </c>
      <c r="Y36" s="18">
        <f t="shared" si="40"/>
        <v>71</v>
      </c>
    </row>
    <row r="37" spans="1:25" ht="15">
      <c r="A37" s="18">
        <f t="shared" si="21"/>
        <v>35</v>
      </c>
      <c r="B37" s="19" t="s">
        <v>74</v>
      </c>
      <c r="C37" s="22" t="str">
        <f t="shared" si="22"/>
        <v>M</v>
      </c>
      <c r="D37" s="22">
        <f t="shared" si="41"/>
        <v>6</v>
      </c>
      <c r="E37" s="22" t="str">
        <f t="shared" si="23"/>
        <v>M6</v>
      </c>
      <c r="F37" s="18">
        <f>_xlfn.COUNTIFS(E$3:E37,"="&amp;E37)</f>
        <v>6</v>
      </c>
      <c r="G37" s="22"/>
      <c r="H37" s="18">
        <f t="shared" si="24"/>
        <v>2</v>
      </c>
      <c r="I37" s="18">
        <f t="shared" si="25"/>
        <v>2</v>
      </c>
      <c r="J37" s="18"/>
      <c r="K37" s="30">
        <f t="shared" si="26"/>
        <v>162</v>
      </c>
      <c r="L37" s="18">
        <f t="shared" si="27"/>
        <v>0</v>
      </c>
      <c r="M37" s="18">
        <f t="shared" si="28"/>
        <v>0</v>
      </c>
      <c r="N37" s="18">
        <f t="shared" si="29"/>
        <v>85</v>
      </c>
      <c r="O37" s="18">
        <f t="shared" si="30"/>
        <v>0</v>
      </c>
      <c r="P37" s="18">
        <f t="shared" si="31"/>
        <v>0</v>
      </c>
      <c r="Q37" s="18">
        <f t="shared" si="32"/>
        <v>0</v>
      </c>
      <c r="R37" s="18">
        <f t="shared" si="33"/>
        <v>0</v>
      </c>
      <c r="S37" s="18">
        <f t="shared" si="34"/>
        <v>0</v>
      </c>
      <c r="T37" s="18">
        <f t="shared" si="35"/>
        <v>0</v>
      </c>
      <c r="U37" s="18">
        <f t="shared" si="36"/>
        <v>0</v>
      </c>
      <c r="V37" s="18">
        <f t="shared" si="37"/>
        <v>0</v>
      </c>
      <c r="W37" s="18">
        <f t="shared" si="38"/>
        <v>0</v>
      </c>
      <c r="X37" s="18">
        <f t="shared" si="39"/>
        <v>0</v>
      </c>
      <c r="Y37" s="18">
        <f t="shared" si="40"/>
        <v>77</v>
      </c>
    </row>
    <row r="38" spans="1:25" ht="15">
      <c r="A38" s="18">
        <f t="shared" si="21"/>
        <v>36</v>
      </c>
      <c r="B38" s="19" t="s">
        <v>76</v>
      </c>
      <c r="C38" s="22" t="str">
        <f t="shared" si="22"/>
        <v>F</v>
      </c>
      <c r="D38" s="22">
        <f t="shared" si="41"/>
        <v>4</v>
      </c>
      <c r="E38" s="22" t="str">
        <f t="shared" si="23"/>
        <v>F4</v>
      </c>
      <c r="F38" s="18">
        <f>_xlfn.COUNTIFS(E$3:E38,"="&amp;E38)</f>
        <v>5</v>
      </c>
      <c r="G38" s="22"/>
      <c r="H38" s="18">
        <f t="shared" si="24"/>
        <v>2</v>
      </c>
      <c r="I38" s="18">
        <f t="shared" si="25"/>
        <v>2</v>
      </c>
      <c r="J38" s="18"/>
      <c r="K38" s="30">
        <f t="shared" si="26"/>
        <v>155</v>
      </c>
      <c r="L38" s="18">
        <f t="shared" si="27"/>
        <v>0</v>
      </c>
      <c r="M38" s="18">
        <f t="shared" si="28"/>
        <v>0</v>
      </c>
      <c r="N38" s="18">
        <f t="shared" si="29"/>
        <v>80</v>
      </c>
      <c r="O38" s="18">
        <f t="shared" si="30"/>
        <v>75</v>
      </c>
      <c r="P38" s="18">
        <f t="shared" si="31"/>
        <v>0</v>
      </c>
      <c r="Q38" s="18">
        <f t="shared" si="32"/>
        <v>0</v>
      </c>
      <c r="R38" s="18">
        <f t="shared" si="33"/>
        <v>0</v>
      </c>
      <c r="S38" s="18">
        <f t="shared" si="34"/>
        <v>0</v>
      </c>
      <c r="T38" s="18">
        <f t="shared" si="35"/>
        <v>0</v>
      </c>
      <c r="U38" s="18">
        <f t="shared" si="36"/>
        <v>0</v>
      </c>
      <c r="V38" s="18">
        <f t="shared" si="37"/>
        <v>0</v>
      </c>
      <c r="W38" s="18">
        <f t="shared" si="38"/>
        <v>0</v>
      </c>
      <c r="X38" s="18">
        <f t="shared" si="39"/>
        <v>0</v>
      </c>
      <c r="Y38" s="18">
        <f t="shared" si="40"/>
        <v>0</v>
      </c>
    </row>
    <row r="39" spans="1:25" ht="15">
      <c r="A39" s="18">
        <f t="shared" si="21"/>
        <v>37</v>
      </c>
      <c r="B39" s="19" t="s">
        <v>52</v>
      </c>
      <c r="C39" s="22" t="str">
        <f t="shared" si="22"/>
        <v>F</v>
      </c>
      <c r="D39" s="22">
        <f t="shared" si="41"/>
        <v>8</v>
      </c>
      <c r="E39" s="22" t="str">
        <f t="shared" si="23"/>
        <v>F8</v>
      </c>
      <c r="F39" s="18">
        <f>_xlfn.COUNTIFS(E$3:E39,"="&amp;E39)</f>
        <v>2</v>
      </c>
      <c r="G39" s="22"/>
      <c r="H39" s="18">
        <f t="shared" si="24"/>
        <v>1</v>
      </c>
      <c r="I39" s="18">
        <f t="shared" si="25"/>
        <v>1</v>
      </c>
      <c r="J39" s="18"/>
      <c r="K39" s="30">
        <f t="shared" si="26"/>
        <v>97</v>
      </c>
      <c r="L39" s="18">
        <f t="shared" si="27"/>
        <v>0</v>
      </c>
      <c r="M39" s="18">
        <f t="shared" si="28"/>
        <v>0</v>
      </c>
      <c r="N39" s="18">
        <f t="shared" si="29"/>
        <v>0</v>
      </c>
      <c r="O39" s="18">
        <f t="shared" si="30"/>
        <v>0</v>
      </c>
      <c r="P39" s="18">
        <f t="shared" si="31"/>
        <v>0</v>
      </c>
      <c r="Q39" s="18">
        <f t="shared" si="32"/>
        <v>0</v>
      </c>
      <c r="R39" s="18">
        <f t="shared" si="33"/>
        <v>0</v>
      </c>
      <c r="S39" s="18">
        <f t="shared" si="34"/>
        <v>0</v>
      </c>
      <c r="T39" s="18">
        <f t="shared" si="35"/>
        <v>97</v>
      </c>
      <c r="U39" s="18">
        <f t="shared" si="36"/>
        <v>0</v>
      </c>
      <c r="V39" s="18">
        <f t="shared" si="37"/>
        <v>0</v>
      </c>
      <c r="W39" s="18">
        <f t="shared" si="38"/>
        <v>0</v>
      </c>
      <c r="X39" s="18">
        <f t="shared" si="39"/>
        <v>0</v>
      </c>
      <c r="Y39" s="18">
        <f t="shared" si="40"/>
        <v>0</v>
      </c>
    </row>
    <row r="40" spans="1:25" ht="15">
      <c r="A40" s="18">
        <f t="shared" si="21"/>
        <v>37</v>
      </c>
      <c r="B40" s="19" t="s">
        <v>3</v>
      </c>
      <c r="C40" s="22" t="str">
        <f t="shared" si="22"/>
        <v>M</v>
      </c>
      <c r="D40" s="22">
        <f t="shared" si="41"/>
        <v>5</v>
      </c>
      <c r="E40" s="22" t="str">
        <f t="shared" si="23"/>
        <v>M5</v>
      </c>
      <c r="F40" s="18">
        <f>_xlfn.COUNTIFS(E$3:E40,"="&amp;E40)</f>
        <v>2</v>
      </c>
      <c r="G40" s="22"/>
      <c r="H40" s="18">
        <f t="shared" si="24"/>
        <v>1</v>
      </c>
      <c r="I40" s="18">
        <f t="shared" si="25"/>
        <v>1</v>
      </c>
      <c r="J40" s="18"/>
      <c r="K40" s="30">
        <f t="shared" si="26"/>
        <v>97</v>
      </c>
      <c r="L40" s="18">
        <f t="shared" si="27"/>
        <v>97</v>
      </c>
      <c r="M40" s="18">
        <f t="shared" si="28"/>
        <v>0</v>
      </c>
      <c r="N40" s="18">
        <f t="shared" si="29"/>
        <v>0</v>
      </c>
      <c r="O40" s="18">
        <f t="shared" si="30"/>
        <v>0</v>
      </c>
      <c r="P40" s="18">
        <f t="shared" si="31"/>
        <v>0</v>
      </c>
      <c r="Q40" s="18">
        <f t="shared" si="32"/>
        <v>0</v>
      </c>
      <c r="R40" s="18">
        <f t="shared" si="33"/>
        <v>0</v>
      </c>
      <c r="S40" s="18">
        <f t="shared" si="34"/>
        <v>0</v>
      </c>
      <c r="T40" s="18">
        <f t="shared" si="35"/>
        <v>0</v>
      </c>
      <c r="U40" s="18">
        <f t="shared" si="36"/>
        <v>0</v>
      </c>
      <c r="V40" s="18">
        <f t="shared" si="37"/>
        <v>0</v>
      </c>
      <c r="W40" s="18">
        <f t="shared" si="38"/>
        <v>0</v>
      </c>
      <c r="X40" s="18">
        <f t="shared" si="39"/>
        <v>0</v>
      </c>
      <c r="Y40" s="18">
        <f t="shared" si="40"/>
        <v>0</v>
      </c>
    </row>
    <row r="41" spans="1:25" ht="15">
      <c r="A41" s="18">
        <f t="shared" si="21"/>
        <v>39</v>
      </c>
      <c r="B41" s="19" t="s">
        <v>25</v>
      </c>
      <c r="C41" s="22" t="e">
        <f t="shared" si="22"/>
        <v>#N/A</v>
      </c>
      <c r="D41" s="22" t="e">
        <f t="shared" si="41"/>
        <v>#N/A</v>
      </c>
      <c r="E41" s="22" t="e">
        <f t="shared" si="23"/>
        <v>#N/A</v>
      </c>
      <c r="F41" s="18">
        <f>_xlfn.COUNTIFS(E$3:E41,"="&amp;E41)</f>
        <v>1</v>
      </c>
      <c r="G41" s="22"/>
      <c r="H41" s="18">
        <f t="shared" si="24"/>
        <v>1</v>
      </c>
      <c r="I41" s="18">
        <f t="shared" si="25"/>
        <v>1</v>
      </c>
      <c r="J41" s="18"/>
      <c r="K41" s="30">
        <f t="shared" si="26"/>
        <v>96</v>
      </c>
      <c r="L41" s="18">
        <f t="shared" si="27"/>
        <v>96</v>
      </c>
      <c r="M41" s="18">
        <f t="shared" si="28"/>
        <v>0</v>
      </c>
      <c r="N41" s="18">
        <f t="shared" si="29"/>
        <v>0</v>
      </c>
      <c r="O41" s="18">
        <f t="shared" si="30"/>
        <v>0</v>
      </c>
      <c r="P41" s="18">
        <f t="shared" si="31"/>
        <v>0</v>
      </c>
      <c r="Q41" s="18">
        <f t="shared" si="32"/>
        <v>0</v>
      </c>
      <c r="R41" s="18">
        <f t="shared" si="33"/>
        <v>0</v>
      </c>
      <c r="S41" s="18">
        <f t="shared" si="34"/>
        <v>0</v>
      </c>
      <c r="T41" s="18">
        <f t="shared" si="35"/>
        <v>0</v>
      </c>
      <c r="U41" s="18">
        <f t="shared" si="36"/>
        <v>0</v>
      </c>
      <c r="V41" s="18">
        <f t="shared" si="37"/>
        <v>0</v>
      </c>
      <c r="W41" s="18">
        <f t="shared" si="38"/>
        <v>0</v>
      </c>
      <c r="X41" s="18">
        <f t="shared" si="39"/>
        <v>0</v>
      </c>
      <c r="Y41" s="18">
        <f t="shared" si="40"/>
        <v>0</v>
      </c>
    </row>
    <row r="42" spans="1:25" ht="15">
      <c r="A42" s="18">
        <f t="shared" si="21"/>
        <v>40</v>
      </c>
      <c r="B42" s="19" t="s">
        <v>22</v>
      </c>
      <c r="C42" s="22" t="str">
        <f t="shared" si="22"/>
        <v>M</v>
      </c>
      <c r="D42" s="22">
        <f t="shared" si="41"/>
        <v>7</v>
      </c>
      <c r="E42" s="22" t="str">
        <f t="shared" si="23"/>
        <v>M7</v>
      </c>
      <c r="F42" s="18">
        <f>_xlfn.COUNTIFS(E$3:E42,"="&amp;E42)</f>
        <v>3</v>
      </c>
      <c r="G42" s="22"/>
      <c r="H42" s="18">
        <f t="shared" si="24"/>
        <v>1</v>
      </c>
      <c r="I42" s="18">
        <f t="shared" si="25"/>
        <v>1</v>
      </c>
      <c r="J42" s="18"/>
      <c r="K42" s="30">
        <f t="shared" si="26"/>
        <v>94</v>
      </c>
      <c r="L42" s="18">
        <f t="shared" si="27"/>
        <v>94</v>
      </c>
      <c r="M42" s="18">
        <f t="shared" si="28"/>
        <v>0</v>
      </c>
      <c r="N42" s="18">
        <f t="shared" si="29"/>
        <v>0</v>
      </c>
      <c r="O42" s="18">
        <f t="shared" si="30"/>
        <v>0</v>
      </c>
      <c r="P42" s="18">
        <f t="shared" si="31"/>
        <v>0</v>
      </c>
      <c r="Q42" s="18">
        <f t="shared" si="32"/>
        <v>0</v>
      </c>
      <c r="R42" s="18">
        <f t="shared" si="33"/>
        <v>0</v>
      </c>
      <c r="S42" s="18">
        <f t="shared" si="34"/>
        <v>0</v>
      </c>
      <c r="T42" s="18">
        <f t="shared" si="35"/>
        <v>0</v>
      </c>
      <c r="U42" s="18">
        <f t="shared" si="36"/>
        <v>0</v>
      </c>
      <c r="V42" s="18">
        <f t="shared" si="37"/>
        <v>0</v>
      </c>
      <c r="W42" s="18">
        <f t="shared" si="38"/>
        <v>0</v>
      </c>
      <c r="X42" s="18">
        <f t="shared" si="39"/>
        <v>0</v>
      </c>
      <c r="Y42" s="18">
        <f t="shared" si="40"/>
        <v>0</v>
      </c>
    </row>
    <row r="43" spans="1:25" ht="15">
      <c r="A43" s="18">
        <f t="shared" si="21"/>
        <v>41</v>
      </c>
      <c r="B43" s="19" t="s">
        <v>67</v>
      </c>
      <c r="C43" s="22" t="e">
        <f t="shared" si="22"/>
        <v>#N/A</v>
      </c>
      <c r="D43" s="22" t="e">
        <f t="shared" si="41"/>
        <v>#N/A</v>
      </c>
      <c r="E43" s="22" t="e">
        <f t="shared" si="23"/>
        <v>#N/A</v>
      </c>
      <c r="F43" s="18">
        <f>_xlfn.COUNTIFS(E$3:E43,"="&amp;E43)</f>
        <v>2</v>
      </c>
      <c r="G43" s="22"/>
      <c r="H43" s="18">
        <f t="shared" si="24"/>
        <v>1</v>
      </c>
      <c r="I43" s="18">
        <f t="shared" si="25"/>
        <v>1</v>
      </c>
      <c r="J43" s="18"/>
      <c r="K43" s="30">
        <f t="shared" si="26"/>
        <v>93</v>
      </c>
      <c r="L43" s="18">
        <f t="shared" si="27"/>
        <v>0</v>
      </c>
      <c r="M43" s="18">
        <f t="shared" si="28"/>
        <v>93</v>
      </c>
      <c r="N43" s="18">
        <f t="shared" si="29"/>
        <v>0</v>
      </c>
      <c r="O43" s="18">
        <f t="shared" si="30"/>
        <v>0</v>
      </c>
      <c r="P43" s="18">
        <f t="shared" si="31"/>
        <v>0</v>
      </c>
      <c r="Q43" s="18">
        <f t="shared" si="32"/>
        <v>0</v>
      </c>
      <c r="R43" s="18">
        <f t="shared" si="33"/>
        <v>0</v>
      </c>
      <c r="S43" s="18">
        <f t="shared" si="34"/>
        <v>0</v>
      </c>
      <c r="T43" s="18">
        <f t="shared" si="35"/>
        <v>0</v>
      </c>
      <c r="U43" s="18">
        <f t="shared" si="36"/>
        <v>0</v>
      </c>
      <c r="V43" s="18">
        <f t="shared" si="37"/>
        <v>0</v>
      </c>
      <c r="W43" s="18">
        <f t="shared" si="38"/>
        <v>0</v>
      </c>
      <c r="X43" s="18">
        <f t="shared" si="39"/>
        <v>0</v>
      </c>
      <c r="Y43" s="18">
        <f t="shared" si="40"/>
        <v>0</v>
      </c>
    </row>
    <row r="44" spans="1:25" ht="15">
      <c r="A44" s="18">
        <f t="shared" si="21"/>
        <v>42</v>
      </c>
      <c r="B44" s="19" t="s">
        <v>20</v>
      </c>
      <c r="C44" s="22" t="str">
        <f t="shared" si="22"/>
        <v>M</v>
      </c>
      <c r="D44" s="22">
        <f t="shared" si="41"/>
        <v>9</v>
      </c>
      <c r="E44" s="22" t="str">
        <f t="shared" si="23"/>
        <v>M9</v>
      </c>
      <c r="F44" s="18">
        <f>_xlfn.COUNTIFS(E$3:E44,"="&amp;E44)</f>
        <v>3</v>
      </c>
      <c r="G44" s="22"/>
      <c r="H44" s="18">
        <f t="shared" si="24"/>
        <v>1</v>
      </c>
      <c r="I44" s="18">
        <f t="shared" si="25"/>
        <v>1</v>
      </c>
      <c r="J44" s="18"/>
      <c r="K44" s="30">
        <f t="shared" si="26"/>
        <v>89</v>
      </c>
      <c r="L44" s="18">
        <f t="shared" si="27"/>
        <v>0</v>
      </c>
      <c r="M44" s="18">
        <f t="shared" si="28"/>
        <v>0</v>
      </c>
      <c r="N44" s="18">
        <f t="shared" si="29"/>
        <v>0</v>
      </c>
      <c r="O44" s="18">
        <f t="shared" si="30"/>
        <v>0</v>
      </c>
      <c r="P44" s="18">
        <f t="shared" si="31"/>
        <v>0</v>
      </c>
      <c r="Q44" s="18">
        <f t="shared" si="32"/>
        <v>0</v>
      </c>
      <c r="R44" s="18">
        <f t="shared" si="33"/>
        <v>0</v>
      </c>
      <c r="S44" s="18">
        <f t="shared" si="34"/>
        <v>0</v>
      </c>
      <c r="T44" s="18">
        <f t="shared" si="35"/>
        <v>89</v>
      </c>
      <c r="U44" s="18">
        <f t="shared" si="36"/>
        <v>0</v>
      </c>
      <c r="V44" s="18">
        <f t="shared" si="37"/>
        <v>0</v>
      </c>
      <c r="W44" s="18">
        <f t="shared" si="38"/>
        <v>0</v>
      </c>
      <c r="X44" s="18">
        <f t="shared" si="39"/>
        <v>0</v>
      </c>
      <c r="Y44" s="18">
        <f t="shared" si="40"/>
        <v>0</v>
      </c>
    </row>
    <row r="45" spans="1:25" ht="15">
      <c r="A45" s="18">
        <f t="shared" si="21"/>
        <v>42</v>
      </c>
      <c r="B45" s="19" t="s">
        <v>8</v>
      </c>
      <c r="C45" s="22" t="str">
        <f t="shared" si="22"/>
        <v>F</v>
      </c>
      <c r="D45" s="22">
        <f t="shared" si="41"/>
        <v>7</v>
      </c>
      <c r="E45" s="22" t="str">
        <f t="shared" si="23"/>
        <v>F7</v>
      </c>
      <c r="F45" s="18">
        <f>_xlfn.COUNTIFS(E$3:E45,"="&amp;E45)</f>
        <v>1</v>
      </c>
      <c r="G45" s="22"/>
      <c r="H45" s="18">
        <f t="shared" si="24"/>
        <v>1</v>
      </c>
      <c r="I45" s="18">
        <f t="shared" si="25"/>
        <v>1</v>
      </c>
      <c r="J45" s="18"/>
      <c r="K45" s="30">
        <f t="shared" si="26"/>
        <v>89</v>
      </c>
      <c r="L45" s="18">
        <f t="shared" si="27"/>
        <v>89</v>
      </c>
      <c r="M45" s="18">
        <f t="shared" si="28"/>
        <v>0</v>
      </c>
      <c r="N45" s="18">
        <f t="shared" si="29"/>
        <v>0</v>
      </c>
      <c r="O45" s="18">
        <f t="shared" si="30"/>
        <v>0</v>
      </c>
      <c r="P45" s="18">
        <f t="shared" si="31"/>
        <v>0</v>
      </c>
      <c r="Q45" s="18">
        <f t="shared" si="32"/>
        <v>0</v>
      </c>
      <c r="R45" s="18">
        <f t="shared" si="33"/>
        <v>0</v>
      </c>
      <c r="S45" s="18">
        <f t="shared" si="34"/>
        <v>0</v>
      </c>
      <c r="T45" s="18">
        <f t="shared" si="35"/>
        <v>0</v>
      </c>
      <c r="U45" s="18">
        <f t="shared" si="36"/>
        <v>0</v>
      </c>
      <c r="V45" s="18">
        <f t="shared" si="37"/>
        <v>0</v>
      </c>
      <c r="W45" s="18">
        <f t="shared" si="38"/>
        <v>0</v>
      </c>
      <c r="X45" s="18">
        <f t="shared" si="39"/>
        <v>0</v>
      </c>
      <c r="Y45" s="18">
        <f t="shared" si="40"/>
        <v>0</v>
      </c>
    </row>
    <row r="46" spans="1:25" ht="15">
      <c r="A46" s="18">
        <f t="shared" si="21"/>
        <v>44</v>
      </c>
      <c r="B46" s="19" t="s">
        <v>69</v>
      </c>
      <c r="C46" s="22" t="str">
        <f t="shared" si="22"/>
        <v>M</v>
      </c>
      <c r="D46" s="22">
        <f t="shared" si="41"/>
        <v>5</v>
      </c>
      <c r="E46" s="22" t="str">
        <f t="shared" si="23"/>
        <v>M5</v>
      </c>
      <c r="F46" s="18">
        <f>_xlfn.COUNTIFS(E$3:E46,"="&amp;E46)</f>
        <v>3</v>
      </c>
      <c r="G46" s="22"/>
      <c r="H46" s="18">
        <f t="shared" si="24"/>
        <v>1</v>
      </c>
      <c r="I46" s="18">
        <f t="shared" si="25"/>
        <v>1</v>
      </c>
      <c r="J46" s="18"/>
      <c r="K46" s="30">
        <f t="shared" si="26"/>
        <v>88</v>
      </c>
      <c r="L46" s="18">
        <f t="shared" si="27"/>
        <v>0</v>
      </c>
      <c r="M46" s="18">
        <f t="shared" si="28"/>
        <v>0</v>
      </c>
      <c r="N46" s="18">
        <f t="shared" si="29"/>
        <v>0</v>
      </c>
      <c r="O46" s="18">
        <f t="shared" si="30"/>
        <v>0</v>
      </c>
      <c r="P46" s="18">
        <f t="shared" si="31"/>
        <v>0</v>
      </c>
      <c r="Q46" s="18">
        <f t="shared" si="32"/>
        <v>0</v>
      </c>
      <c r="R46" s="18">
        <f t="shared" si="33"/>
        <v>0</v>
      </c>
      <c r="S46" s="18">
        <f t="shared" si="34"/>
        <v>0</v>
      </c>
      <c r="T46" s="18">
        <f t="shared" si="35"/>
        <v>0</v>
      </c>
      <c r="U46" s="18">
        <f t="shared" si="36"/>
        <v>0</v>
      </c>
      <c r="V46" s="18">
        <f t="shared" si="37"/>
        <v>0</v>
      </c>
      <c r="W46" s="18">
        <f t="shared" si="38"/>
        <v>0</v>
      </c>
      <c r="X46" s="18">
        <f t="shared" si="39"/>
        <v>0</v>
      </c>
      <c r="Y46" s="18">
        <f t="shared" si="40"/>
        <v>88</v>
      </c>
    </row>
    <row r="47" spans="1:25" ht="15">
      <c r="A47" s="18">
        <f t="shared" si="21"/>
        <v>45</v>
      </c>
      <c r="B47" s="19" t="s">
        <v>173</v>
      </c>
      <c r="C47" s="22" t="e">
        <f t="shared" si="22"/>
        <v>#N/A</v>
      </c>
      <c r="D47" s="22" t="e">
        <f t="shared" si="41"/>
        <v>#N/A</v>
      </c>
      <c r="E47" s="22" t="e">
        <f t="shared" si="23"/>
        <v>#N/A</v>
      </c>
      <c r="F47" s="18">
        <f>_xlfn.COUNTIFS(E$3:E47,"="&amp;E47)</f>
        <v>3</v>
      </c>
      <c r="G47" s="22"/>
      <c r="H47" s="18">
        <f t="shared" si="24"/>
        <v>1</v>
      </c>
      <c r="I47" s="18">
        <f t="shared" si="25"/>
        <v>1</v>
      </c>
      <c r="J47" s="18"/>
      <c r="K47" s="30">
        <f t="shared" si="26"/>
        <v>87</v>
      </c>
      <c r="L47" s="18">
        <f t="shared" si="27"/>
        <v>0</v>
      </c>
      <c r="M47" s="18">
        <f t="shared" si="28"/>
        <v>0</v>
      </c>
      <c r="N47" s="18">
        <f t="shared" si="29"/>
        <v>0</v>
      </c>
      <c r="O47" s="18">
        <f t="shared" si="30"/>
        <v>87</v>
      </c>
      <c r="P47" s="18">
        <f t="shared" si="31"/>
        <v>0</v>
      </c>
      <c r="Q47" s="18">
        <f t="shared" si="32"/>
        <v>0</v>
      </c>
      <c r="R47" s="18">
        <f t="shared" si="33"/>
        <v>0</v>
      </c>
      <c r="S47" s="18">
        <f t="shared" si="34"/>
        <v>0</v>
      </c>
      <c r="T47" s="18">
        <f t="shared" si="35"/>
        <v>0</v>
      </c>
      <c r="U47" s="18">
        <f t="shared" si="36"/>
        <v>0</v>
      </c>
      <c r="V47" s="18">
        <f t="shared" si="37"/>
        <v>0</v>
      </c>
      <c r="W47" s="18">
        <f t="shared" si="38"/>
        <v>0</v>
      </c>
      <c r="X47" s="18">
        <f t="shared" si="39"/>
        <v>0</v>
      </c>
      <c r="Y47" s="18">
        <f t="shared" si="40"/>
        <v>0</v>
      </c>
    </row>
    <row r="48" spans="1:25" ht="15">
      <c r="A48" s="18">
        <f t="shared" si="21"/>
        <v>46</v>
      </c>
      <c r="B48" s="19" t="s">
        <v>54</v>
      </c>
      <c r="C48" s="22" t="e">
        <f t="shared" si="22"/>
        <v>#N/A</v>
      </c>
      <c r="D48" s="22" t="e">
        <f t="shared" si="41"/>
        <v>#N/A</v>
      </c>
      <c r="E48" s="22" t="e">
        <f t="shared" si="23"/>
        <v>#N/A</v>
      </c>
      <c r="F48" s="18">
        <f>_xlfn.COUNTIFS(E$3:E48,"="&amp;E48)</f>
        <v>4</v>
      </c>
      <c r="G48" s="22"/>
      <c r="H48" s="18">
        <f t="shared" si="24"/>
        <v>1</v>
      </c>
      <c r="I48" s="18">
        <f t="shared" si="25"/>
        <v>1</v>
      </c>
      <c r="J48" s="18"/>
      <c r="K48" s="30">
        <f t="shared" si="26"/>
        <v>86</v>
      </c>
      <c r="L48" s="18">
        <f t="shared" si="27"/>
        <v>0</v>
      </c>
      <c r="M48" s="18">
        <f t="shared" si="28"/>
        <v>0</v>
      </c>
      <c r="N48" s="18">
        <f t="shared" si="29"/>
        <v>0</v>
      </c>
      <c r="O48" s="18">
        <f t="shared" si="30"/>
        <v>0</v>
      </c>
      <c r="P48" s="18">
        <f t="shared" si="31"/>
        <v>0</v>
      </c>
      <c r="Q48" s="18">
        <f t="shared" si="32"/>
        <v>0</v>
      </c>
      <c r="R48" s="18">
        <f t="shared" si="33"/>
        <v>0</v>
      </c>
      <c r="S48" s="18">
        <f t="shared" si="34"/>
        <v>0</v>
      </c>
      <c r="T48" s="18">
        <f t="shared" si="35"/>
        <v>86</v>
      </c>
      <c r="U48" s="18">
        <f t="shared" si="36"/>
        <v>0</v>
      </c>
      <c r="V48" s="18">
        <f t="shared" si="37"/>
        <v>0</v>
      </c>
      <c r="W48" s="18">
        <f t="shared" si="38"/>
        <v>0</v>
      </c>
      <c r="X48" s="18">
        <f t="shared" si="39"/>
        <v>0</v>
      </c>
      <c r="Y48" s="18">
        <f t="shared" si="40"/>
        <v>0</v>
      </c>
    </row>
    <row r="49" spans="1:25" ht="15">
      <c r="A49" s="18">
        <f t="shared" si="21"/>
        <v>46</v>
      </c>
      <c r="B49" s="19" t="s">
        <v>24</v>
      </c>
      <c r="C49" s="22" t="e">
        <f t="shared" si="22"/>
        <v>#N/A</v>
      </c>
      <c r="D49" s="22" t="e">
        <f t="shared" si="41"/>
        <v>#N/A</v>
      </c>
      <c r="E49" s="22" t="e">
        <f t="shared" si="23"/>
        <v>#N/A</v>
      </c>
      <c r="F49" s="18">
        <f>_xlfn.COUNTIFS(E$3:E49,"="&amp;E49)</f>
        <v>5</v>
      </c>
      <c r="G49" s="22"/>
      <c r="H49" s="18">
        <f t="shared" si="24"/>
        <v>1</v>
      </c>
      <c r="I49" s="18">
        <f t="shared" si="25"/>
        <v>1</v>
      </c>
      <c r="J49" s="18"/>
      <c r="K49" s="30">
        <f t="shared" si="26"/>
        <v>86</v>
      </c>
      <c r="L49" s="18">
        <f t="shared" si="27"/>
        <v>86</v>
      </c>
      <c r="M49" s="18">
        <f t="shared" si="28"/>
        <v>0</v>
      </c>
      <c r="N49" s="18">
        <f t="shared" si="29"/>
        <v>0</v>
      </c>
      <c r="O49" s="18">
        <f t="shared" si="30"/>
        <v>0</v>
      </c>
      <c r="P49" s="18">
        <f t="shared" si="31"/>
        <v>0</v>
      </c>
      <c r="Q49" s="18">
        <f t="shared" si="32"/>
        <v>0</v>
      </c>
      <c r="R49" s="18">
        <f t="shared" si="33"/>
        <v>0</v>
      </c>
      <c r="S49" s="18">
        <f t="shared" si="34"/>
        <v>0</v>
      </c>
      <c r="T49" s="18">
        <f t="shared" si="35"/>
        <v>0</v>
      </c>
      <c r="U49" s="18">
        <f t="shared" si="36"/>
        <v>0</v>
      </c>
      <c r="V49" s="18">
        <f t="shared" si="37"/>
        <v>0</v>
      </c>
      <c r="W49" s="18">
        <f t="shared" si="38"/>
        <v>0</v>
      </c>
      <c r="X49" s="18">
        <f t="shared" si="39"/>
        <v>0</v>
      </c>
      <c r="Y49" s="18">
        <f t="shared" si="40"/>
        <v>0</v>
      </c>
    </row>
    <row r="50" spans="1:25" ht="15">
      <c r="A50" s="18">
        <f t="shared" si="21"/>
        <v>46</v>
      </c>
      <c r="B50" s="19" t="s">
        <v>175</v>
      </c>
      <c r="C50" s="22" t="str">
        <f t="shared" si="22"/>
        <v>M</v>
      </c>
      <c r="D50" s="22">
        <f t="shared" si="41"/>
        <v>3</v>
      </c>
      <c r="E50" s="22" t="str">
        <f t="shared" si="23"/>
        <v>M3</v>
      </c>
      <c r="F50" s="18">
        <f>_xlfn.COUNTIFS(E$3:E50,"="&amp;E50)</f>
        <v>3</v>
      </c>
      <c r="G50" s="22"/>
      <c r="H50" s="18">
        <f t="shared" si="24"/>
        <v>1</v>
      </c>
      <c r="I50" s="18">
        <f t="shared" si="25"/>
        <v>1</v>
      </c>
      <c r="J50" s="18"/>
      <c r="K50" s="30">
        <f t="shared" si="26"/>
        <v>86</v>
      </c>
      <c r="L50" s="18">
        <f t="shared" si="27"/>
        <v>0</v>
      </c>
      <c r="M50" s="18">
        <f t="shared" si="28"/>
        <v>0</v>
      </c>
      <c r="N50" s="18">
        <f t="shared" si="29"/>
        <v>0</v>
      </c>
      <c r="O50" s="18">
        <f t="shared" si="30"/>
        <v>86</v>
      </c>
      <c r="P50" s="18">
        <f t="shared" si="31"/>
        <v>0</v>
      </c>
      <c r="Q50" s="18">
        <f t="shared" si="32"/>
        <v>0</v>
      </c>
      <c r="R50" s="18">
        <f t="shared" si="33"/>
        <v>0</v>
      </c>
      <c r="S50" s="18">
        <f t="shared" si="34"/>
        <v>0</v>
      </c>
      <c r="T50" s="18">
        <f t="shared" si="35"/>
        <v>0</v>
      </c>
      <c r="U50" s="18">
        <f t="shared" si="36"/>
        <v>0</v>
      </c>
      <c r="V50" s="18">
        <f t="shared" si="37"/>
        <v>0</v>
      </c>
      <c r="W50" s="18">
        <f t="shared" si="38"/>
        <v>0</v>
      </c>
      <c r="X50" s="18">
        <f t="shared" si="39"/>
        <v>0</v>
      </c>
      <c r="Y50" s="18">
        <f t="shared" si="40"/>
        <v>0</v>
      </c>
    </row>
    <row r="51" spans="1:25" ht="15">
      <c r="A51" s="18">
        <f t="shared" si="21"/>
        <v>49</v>
      </c>
      <c r="B51" s="19" t="s">
        <v>29</v>
      </c>
      <c r="C51" s="22" t="e">
        <f t="shared" si="22"/>
        <v>#N/A</v>
      </c>
      <c r="D51" s="22" t="e">
        <f t="shared" si="41"/>
        <v>#N/A</v>
      </c>
      <c r="E51" s="22" t="e">
        <f t="shared" si="23"/>
        <v>#N/A</v>
      </c>
      <c r="F51" s="18">
        <f>_xlfn.COUNTIFS(E$3:E51,"="&amp;E51)</f>
        <v>6</v>
      </c>
      <c r="G51" s="22"/>
      <c r="H51" s="18">
        <f t="shared" si="24"/>
        <v>1</v>
      </c>
      <c r="I51" s="18">
        <f t="shared" si="25"/>
        <v>1</v>
      </c>
      <c r="J51" s="18"/>
      <c r="K51" s="30">
        <f t="shared" si="26"/>
        <v>85</v>
      </c>
      <c r="L51" s="18">
        <f t="shared" si="27"/>
        <v>85</v>
      </c>
      <c r="M51" s="18">
        <f t="shared" si="28"/>
        <v>0</v>
      </c>
      <c r="N51" s="18">
        <f t="shared" si="29"/>
        <v>0</v>
      </c>
      <c r="O51" s="18">
        <f t="shared" si="30"/>
        <v>0</v>
      </c>
      <c r="P51" s="18">
        <f t="shared" si="31"/>
        <v>0</v>
      </c>
      <c r="Q51" s="18">
        <f t="shared" si="32"/>
        <v>0</v>
      </c>
      <c r="R51" s="18">
        <f t="shared" si="33"/>
        <v>0</v>
      </c>
      <c r="S51" s="18">
        <f t="shared" si="34"/>
        <v>0</v>
      </c>
      <c r="T51" s="18">
        <f t="shared" si="35"/>
        <v>0</v>
      </c>
      <c r="U51" s="18">
        <f t="shared" si="36"/>
        <v>0</v>
      </c>
      <c r="V51" s="18">
        <f t="shared" si="37"/>
        <v>0</v>
      </c>
      <c r="W51" s="18">
        <f t="shared" si="38"/>
        <v>0</v>
      </c>
      <c r="X51" s="18">
        <f t="shared" si="39"/>
        <v>0</v>
      </c>
      <c r="Y51" s="18">
        <f t="shared" si="40"/>
        <v>0</v>
      </c>
    </row>
    <row r="52" spans="1:25" ht="15">
      <c r="A52" s="18">
        <f t="shared" si="21"/>
        <v>50</v>
      </c>
      <c r="B52" s="19" t="s">
        <v>26</v>
      </c>
      <c r="C52" s="22" t="e">
        <f t="shared" si="22"/>
        <v>#N/A</v>
      </c>
      <c r="D52" s="22" t="e">
        <f t="shared" si="41"/>
        <v>#N/A</v>
      </c>
      <c r="E52" s="22" t="e">
        <f t="shared" si="23"/>
        <v>#N/A</v>
      </c>
      <c r="F52" s="18">
        <f>_xlfn.COUNTIFS(E$3:E52,"="&amp;E52)</f>
        <v>7</v>
      </c>
      <c r="G52" s="22"/>
      <c r="H52" s="18">
        <f t="shared" si="24"/>
        <v>1</v>
      </c>
      <c r="I52" s="18">
        <f t="shared" si="25"/>
        <v>1</v>
      </c>
      <c r="J52" s="18"/>
      <c r="K52" s="30">
        <f t="shared" si="26"/>
        <v>83</v>
      </c>
      <c r="L52" s="18">
        <f t="shared" si="27"/>
        <v>83</v>
      </c>
      <c r="M52" s="18">
        <f t="shared" si="28"/>
        <v>0</v>
      </c>
      <c r="N52" s="18">
        <f t="shared" si="29"/>
        <v>0</v>
      </c>
      <c r="O52" s="18">
        <f t="shared" si="30"/>
        <v>0</v>
      </c>
      <c r="P52" s="18">
        <f t="shared" si="31"/>
        <v>0</v>
      </c>
      <c r="Q52" s="18">
        <f t="shared" si="32"/>
        <v>0</v>
      </c>
      <c r="R52" s="18">
        <f t="shared" si="33"/>
        <v>0</v>
      </c>
      <c r="S52" s="18">
        <f t="shared" si="34"/>
        <v>0</v>
      </c>
      <c r="T52" s="18">
        <f t="shared" si="35"/>
        <v>0</v>
      </c>
      <c r="U52" s="18">
        <f t="shared" si="36"/>
        <v>0</v>
      </c>
      <c r="V52" s="18">
        <f t="shared" si="37"/>
        <v>0</v>
      </c>
      <c r="W52" s="18">
        <f t="shared" si="38"/>
        <v>0</v>
      </c>
      <c r="X52" s="18">
        <f t="shared" si="39"/>
        <v>0</v>
      </c>
      <c r="Y52" s="18">
        <f t="shared" si="40"/>
        <v>0</v>
      </c>
    </row>
    <row r="53" spans="1:25" ht="15">
      <c r="A53" s="18">
        <f t="shared" si="21"/>
        <v>50</v>
      </c>
      <c r="B53" s="19" t="s">
        <v>178</v>
      </c>
      <c r="C53" s="22" t="str">
        <f t="shared" si="22"/>
        <v>M</v>
      </c>
      <c r="D53" s="22">
        <f t="shared" si="41"/>
        <v>3</v>
      </c>
      <c r="E53" s="22" t="str">
        <f t="shared" si="23"/>
        <v>M3</v>
      </c>
      <c r="F53" s="18">
        <f>_xlfn.COUNTIFS(E$3:E53,"="&amp;E53)</f>
        <v>4</v>
      </c>
      <c r="G53" s="22"/>
      <c r="H53" s="18">
        <f t="shared" si="24"/>
        <v>1</v>
      </c>
      <c r="I53" s="18">
        <f t="shared" si="25"/>
        <v>1</v>
      </c>
      <c r="J53" s="18"/>
      <c r="K53" s="30">
        <f t="shared" si="26"/>
        <v>83</v>
      </c>
      <c r="L53" s="18">
        <f t="shared" si="27"/>
        <v>0</v>
      </c>
      <c r="M53" s="18">
        <f t="shared" si="28"/>
        <v>0</v>
      </c>
      <c r="N53" s="18">
        <f t="shared" si="29"/>
        <v>0</v>
      </c>
      <c r="O53" s="18">
        <f t="shared" si="30"/>
        <v>83</v>
      </c>
      <c r="P53" s="18">
        <f t="shared" si="31"/>
        <v>0</v>
      </c>
      <c r="Q53" s="18">
        <f t="shared" si="32"/>
        <v>0</v>
      </c>
      <c r="R53" s="18">
        <f t="shared" si="33"/>
        <v>0</v>
      </c>
      <c r="S53" s="18">
        <f t="shared" si="34"/>
        <v>0</v>
      </c>
      <c r="T53" s="18">
        <f t="shared" si="35"/>
        <v>0</v>
      </c>
      <c r="U53" s="18">
        <f t="shared" si="36"/>
        <v>0</v>
      </c>
      <c r="V53" s="18">
        <f t="shared" si="37"/>
        <v>0</v>
      </c>
      <c r="W53" s="18">
        <f t="shared" si="38"/>
        <v>0</v>
      </c>
      <c r="X53" s="18">
        <f t="shared" si="39"/>
        <v>0</v>
      </c>
      <c r="Y53" s="18">
        <f t="shared" si="40"/>
        <v>0</v>
      </c>
    </row>
    <row r="54" spans="1:25" ht="15">
      <c r="A54" s="18">
        <f t="shared" si="21"/>
        <v>52</v>
      </c>
      <c r="B54" s="19" t="s">
        <v>13</v>
      </c>
      <c r="C54" s="22" t="str">
        <f t="shared" si="22"/>
        <v>F</v>
      </c>
      <c r="D54" s="22">
        <f t="shared" si="41"/>
        <v>5</v>
      </c>
      <c r="E54" s="22" t="str">
        <f t="shared" si="23"/>
        <v>F5</v>
      </c>
      <c r="F54" s="18">
        <f>_xlfn.COUNTIFS(E$3:E54,"="&amp;E54)</f>
        <v>2</v>
      </c>
      <c r="G54" s="22"/>
      <c r="H54" s="18">
        <f t="shared" si="24"/>
        <v>1</v>
      </c>
      <c r="I54" s="18">
        <f t="shared" si="25"/>
        <v>1</v>
      </c>
      <c r="J54" s="18"/>
      <c r="K54" s="30">
        <f t="shared" si="26"/>
        <v>82</v>
      </c>
      <c r="L54" s="18">
        <f t="shared" si="27"/>
        <v>82</v>
      </c>
      <c r="M54" s="18">
        <f t="shared" si="28"/>
        <v>0</v>
      </c>
      <c r="N54" s="18">
        <f t="shared" si="29"/>
        <v>0</v>
      </c>
      <c r="O54" s="18">
        <f t="shared" si="30"/>
        <v>0</v>
      </c>
      <c r="P54" s="18">
        <f t="shared" si="31"/>
        <v>0</v>
      </c>
      <c r="Q54" s="18">
        <f t="shared" si="32"/>
        <v>0</v>
      </c>
      <c r="R54" s="18">
        <f t="shared" si="33"/>
        <v>0</v>
      </c>
      <c r="S54" s="18">
        <f t="shared" si="34"/>
        <v>0</v>
      </c>
      <c r="T54" s="18">
        <f t="shared" si="35"/>
        <v>0</v>
      </c>
      <c r="U54" s="18">
        <f t="shared" si="36"/>
        <v>0</v>
      </c>
      <c r="V54" s="18">
        <f t="shared" si="37"/>
        <v>0</v>
      </c>
      <c r="W54" s="18">
        <f t="shared" si="38"/>
        <v>0</v>
      </c>
      <c r="X54" s="18">
        <f t="shared" si="39"/>
        <v>0</v>
      </c>
      <c r="Y54" s="18">
        <f t="shared" si="40"/>
        <v>0</v>
      </c>
    </row>
    <row r="55" spans="1:25" ht="15">
      <c r="A55" s="18">
        <f t="shared" si="21"/>
        <v>53</v>
      </c>
      <c r="B55" s="19" t="s">
        <v>179</v>
      </c>
      <c r="C55" s="22" t="str">
        <f t="shared" si="22"/>
        <v>F</v>
      </c>
      <c r="D55" s="22">
        <f t="shared" si="41"/>
        <v>1</v>
      </c>
      <c r="E55" s="22" t="str">
        <f t="shared" si="23"/>
        <v>F1</v>
      </c>
      <c r="F55" s="18">
        <f>_xlfn.COUNTIFS(E$3:E55,"="&amp;E55)</f>
        <v>1</v>
      </c>
      <c r="G55" s="22"/>
      <c r="H55" s="18">
        <f t="shared" si="24"/>
        <v>1</v>
      </c>
      <c r="I55" s="18">
        <f t="shared" si="25"/>
        <v>1</v>
      </c>
      <c r="J55" s="18"/>
      <c r="K55" s="30">
        <f t="shared" si="26"/>
        <v>80</v>
      </c>
      <c r="L55" s="18">
        <f t="shared" si="27"/>
        <v>0</v>
      </c>
      <c r="M55" s="18">
        <f t="shared" si="28"/>
        <v>0</v>
      </c>
      <c r="N55" s="18">
        <f t="shared" si="29"/>
        <v>0</v>
      </c>
      <c r="O55" s="18">
        <f t="shared" si="30"/>
        <v>80</v>
      </c>
      <c r="P55" s="18">
        <f t="shared" si="31"/>
        <v>0</v>
      </c>
      <c r="Q55" s="18">
        <f t="shared" si="32"/>
        <v>0</v>
      </c>
      <c r="R55" s="18">
        <f t="shared" si="33"/>
        <v>0</v>
      </c>
      <c r="S55" s="18">
        <f t="shared" si="34"/>
        <v>0</v>
      </c>
      <c r="T55" s="18">
        <f t="shared" si="35"/>
        <v>0</v>
      </c>
      <c r="U55" s="18">
        <f t="shared" si="36"/>
        <v>0</v>
      </c>
      <c r="V55" s="18">
        <f t="shared" si="37"/>
        <v>0</v>
      </c>
      <c r="W55" s="18">
        <f t="shared" si="38"/>
        <v>0</v>
      </c>
      <c r="X55" s="18">
        <f t="shared" si="39"/>
        <v>0</v>
      </c>
      <c r="Y55" s="18">
        <f t="shared" si="40"/>
        <v>0</v>
      </c>
    </row>
    <row r="56" spans="1:25" ht="15">
      <c r="A56" s="18">
        <f t="shared" si="21"/>
        <v>54</v>
      </c>
      <c r="B56" s="19" t="s">
        <v>180</v>
      </c>
      <c r="C56" s="22" t="str">
        <f t="shared" si="22"/>
        <v>M</v>
      </c>
      <c r="D56" s="22">
        <f t="shared" si="41"/>
        <v>1</v>
      </c>
      <c r="E56" s="22" t="str">
        <f t="shared" si="23"/>
        <v>M1</v>
      </c>
      <c r="F56" s="18">
        <f>_xlfn.COUNTIFS(E$3:E56,"="&amp;E56)</f>
        <v>3</v>
      </c>
      <c r="G56" s="22"/>
      <c r="H56" s="18">
        <f t="shared" si="24"/>
        <v>1</v>
      </c>
      <c r="I56" s="18">
        <f t="shared" si="25"/>
        <v>1</v>
      </c>
      <c r="J56" s="18"/>
      <c r="K56" s="30">
        <f t="shared" si="26"/>
        <v>77</v>
      </c>
      <c r="L56" s="18">
        <f t="shared" si="27"/>
        <v>0</v>
      </c>
      <c r="M56" s="18">
        <f t="shared" si="28"/>
        <v>0</v>
      </c>
      <c r="N56" s="18">
        <f t="shared" si="29"/>
        <v>0</v>
      </c>
      <c r="O56" s="18">
        <f t="shared" si="30"/>
        <v>77</v>
      </c>
      <c r="P56" s="18">
        <f t="shared" si="31"/>
        <v>0</v>
      </c>
      <c r="Q56" s="18">
        <f t="shared" si="32"/>
        <v>0</v>
      </c>
      <c r="R56" s="18">
        <f t="shared" si="33"/>
        <v>0</v>
      </c>
      <c r="S56" s="18">
        <f t="shared" si="34"/>
        <v>0</v>
      </c>
      <c r="T56" s="18">
        <f t="shared" si="35"/>
        <v>0</v>
      </c>
      <c r="U56" s="18">
        <f t="shared" si="36"/>
        <v>0</v>
      </c>
      <c r="V56" s="18">
        <f t="shared" si="37"/>
        <v>0</v>
      </c>
      <c r="W56" s="18">
        <f t="shared" si="38"/>
        <v>0</v>
      </c>
      <c r="X56" s="18">
        <f t="shared" si="39"/>
        <v>0</v>
      </c>
      <c r="Y56" s="18">
        <f t="shared" si="40"/>
        <v>0</v>
      </c>
    </row>
    <row r="57" spans="1:25" ht="15">
      <c r="A57" s="18">
        <f t="shared" si="21"/>
        <v>55</v>
      </c>
      <c r="B57" s="19" t="s">
        <v>182</v>
      </c>
      <c r="C57" s="22" t="str">
        <f t="shared" si="22"/>
        <v>M</v>
      </c>
      <c r="D57" s="22">
        <f t="shared" si="41"/>
        <v>1</v>
      </c>
      <c r="E57" s="22" t="str">
        <f t="shared" si="23"/>
        <v>M1</v>
      </c>
      <c r="F57" s="18">
        <f>_xlfn.COUNTIFS(E$3:E57,"="&amp;E57)</f>
        <v>4</v>
      </c>
      <c r="G57" s="22"/>
      <c r="H57" s="18">
        <f t="shared" si="24"/>
        <v>1</v>
      </c>
      <c r="I57" s="18">
        <f t="shared" si="25"/>
        <v>1</v>
      </c>
      <c r="J57" s="18"/>
      <c r="K57" s="30">
        <f t="shared" si="26"/>
        <v>76</v>
      </c>
      <c r="L57" s="18">
        <f t="shared" si="27"/>
        <v>0</v>
      </c>
      <c r="M57" s="18">
        <f t="shared" si="28"/>
        <v>0</v>
      </c>
      <c r="N57" s="18">
        <f t="shared" si="29"/>
        <v>0</v>
      </c>
      <c r="O57" s="18">
        <f t="shared" si="30"/>
        <v>76</v>
      </c>
      <c r="P57" s="18">
        <f t="shared" si="31"/>
        <v>0</v>
      </c>
      <c r="Q57" s="18">
        <f t="shared" si="32"/>
        <v>0</v>
      </c>
      <c r="R57" s="18">
        <f t="shared" si="33"/>
        <v>0</v>
      </c>
      <c r="S57" s="18">
        <f t="shared" si="34"/>
        <v>0</v>
      </c>
      <c r="T57" s="18">
        <f t="shared" si="35"/>
        <v>0</v>
      </c>
      <c r="U57" s="18">
        <f t="shared" si="36"/>
        <v>0</v>
      </c>
      <c r="V57" s="18">
        <f t="shared" si="37"/>
        <v>0</v>
      </c>
      <c r="W57" s="18">
        <f t="shared" si="38"/>
        <v>0</v>
      </c>
      <c r="X57" s="18">
        <f t="shared" si="39"/>
        <v>0</v>
      </c>
      <c r="Y57" s="18">
        <f t="shared" si="40"/>
        <v>0</v>
      </c>
    </row>
    <row r="58" spans="1:25" ht="15">
      <c r="A58" s="18">
        <f t="shared" si="21"/>
        <v>56</v>
      </c>
      <c r="B58" s="19" t="s">
        <v>195</v>
      </c>
      <c r="C58" s="22" t="e">
        <f t="shared" si="22"/>
        <v>#N/A</v>
      </c>
      <c r="D58" s="22" t="e">
        <f t="shared" si="41"/>
        <v>#N/A</v>
      </c>
      <c r="E58" s="22" t="e">
        <f t="shared" si="23"/>
        <v>#N/A</v>
      </c>
      <c r="F58" s="18">
        <f>_xlfn.COUNTIFS(E$3:E58,"="&amp;E58)</f>
        <v>8</v>
      </c>
      <c r="G58" s="22"/>
      <c r="H58" s="18">
        <f t="shared" si="24"/>
        <v>1</v>
      </c>
      <c r="I58" s="18">
        <f t="shared" si="25"/>
        <v>1</v>
      </c>
      <c r="J58" s="18"/>
      <c r="K58" s="30">
        <f t="shared" si="26"/>
        <v>74</v>
      </c>
      <c r="L58" s="18">
        <f t="shared" si="27"/>
        <v>0</v>
      </c>
      <c r="M58" s="18">
        <f t="shared" si="28"/>
        <v>0</v>
      </c>
      <c r="N58" s="18">
        <f t="shared" si="29"/>
        <v>0</v>
      </c>
      <c r="O58" s="18">
        <f t="shared" si="30"/>
        <v>74</v>
      </c>
      <c r="P58" s="18">
        <f t="shared" si="31"/>
        <v>0</v>
      </c>
      <c r="Q58" s="18">
        <f t="shared" si="32"/>
        <v>0</v>
      </c>
      <c r="R58" s="18">
        <f t="shared" si="33"/>
        <v>0</v>
      </c>
      <c r="S58" s="18">
        <f t="shared" si="34"/>
        <v>0</v>
      </c>
      <c r="T58" s="18">
        <f t="shared" si="35"/>
        <v>0</v>
      </c>
      <c r="U58" s="18">
        <f t="shared" si="36"/>
        <v>0</v>
      </c>
      <c r="V58" s="18">
        <f t="shared" si="37"/>
        <v>0</v>
      </c>
      <c r="W58" s="18">
        <f t="shared" si="38"/>
        <v>0</v>
      </c>
      <c r="X58" s="18">
        <f t="shared" si="39"/>
        <v>0</v>
      </c>
      <c r="Y58" s="18">
        <f t="shared" si="40"/>
        <v>0</v>
      </c>
    </row>
    <row r="59" spans="1:25" ht="15">
      <c r="A59" s="18">
        <f t="shared" si="21"/>
        <v>57</v>
      </c>
      <c r="B59" s="19" t="s">
        <v>183</v>
      </c>
      <c r="C59" s="22" t="str">
        <f t="shared" si="22"/>
        <v>F</v>
      </c>
      <c r="D59" s="22">
        <f t="shared" si="41"/>
        <v>4</v>
      </c>
      <c r="E59" s="22" t="str">
        <f t="shared" si="23"/>
        <v>F4</v>
      </c>
      <c r="F59" s="18">
        <f>_xlfn.COUNTIFS(E$3:E59,"="&amp;E59)</f>
        <v>6</v>
      </c>
      <c r="G59" s="22"/>
      <c r="H59" s="18">
        <f t="shared" si="24"/>
        <v>1</v>
      </c>
      <c r="I59" s="18">
        <f t="shared" si="25"/>
        <v>1</v>
      </c>
      <c r="J59" s="18"/>
      <c r="K59" s="30">
        <f t="shared" si="26"/>
        <v>73</v>
      </c>
      <c r="L59" s="18">
        <f t="shared" si="27"/>
        <v>0</v>
      </c>
      <c r="M59" s="18">
        <f t="shared" si="28"/>
        <v>0</v>
      </c>
      <c r="N59" s="18">
        <f t="shared" si="29"/>
        <v>0</v>
      </c>
      <c r="O59" s="18">
        <f t="shared" si="30"/>
        <v>73</v>
      </c>
      <c r="P59" s="18">
        <f t="shared" si="31"/>
        <v>0</v>
      </c>
      <c r="Q59" s="18">
        <f t="shared" si="32"/>
        <v>0</v>
      </c>
      <c r="R59" s="18">
        <f t="shared" si="33"/>
        <v>0</v>
      </c>
      <c r="S59" s="18">
        <f t="shared" si="34"/>
        <v>0</v>
      </c>
      <c r="T59" s="18">
        <f t="shared" si="35"/>
        <v>0</v>
      </c>
      <c r="U59" s="18">
        <f t="shared" si="36"/>
        <v>0</v>
      </c>
      <c r="V59" s="18">
        <f t="shared" si="37"/>
        <v>0</v>
      </c>
      <c r="W59" s="18">
        <f t="shared" si="38"/>
        <v>0</v>
      </c>
      <c r="X59" s="18">
        <f t="shared" si="39"/>
        <v>0</v>
      </c>
      <c r="Y59" s="18">
        <f t="shared" si="40"/>
        <v>0</v>
      </c>
    </row>
    <row r="60" spans="1:25" ht="15">
      <c r="A60" s="18">
        <f t="shared" si="21"/>
        <v>58</v>
      </c>
      <c r="B60" s="19" t="s">
        <v>168</v>
      </c>
      <c r="C60" s="22" t="e">
        <f t="shared" si="22"/>
        <v>#N/A</v>
      </c>
      <c r="D60" s="22" t="e">
        <f t="shared" si="41"/>
        <v>#N/A</v>
      </c>
      <c r="E60" s="22" t="e">
        <f t="shared" si="23"/>
        <v>#N/A</v>
      </c>
      <c r="F60" s="18">
        <f>_xlfn.COUNTIFS(E$3:E60,"="&amp;E60)</f>
        <v>9</v>
      </c>
      <c r="G60" s="22"/>
      <c r="H60" s="18">
        <f t="shared" si="24"/>
        <v>1</v>
      </c>
      <c r="I60" s="18">
        <f t="shared" si="25"/>
        <v>1</v>
      </c>
      <c r="J60" s="18"/>
      <c r="K60" s="30">
        <f t="shared" si="26"/>
        <v>72</v>
      </c>
      <c r="L60" s="18">
        <f t="shared" si="27"/>
        <v>0</v>
      </c>
      <c r="M60" s="18">
        <f t="shared" si="28"/>
        <v>0</v>
      </c>
      <c r="N60" s="18">
        <f t="shared" si="29"/>
        <v>0</v>
      </c>
      <c r="O60" s="18">
        <f t="shared" si="30"/>
        <v>72</v>
      </c>
      <c r="P60" s="18">
        <f t="shared" si="31"/>
        <v>0</v>
      </c>
      <c r="Q60" s="18">
        <f t="shared" si="32"/>
        <v>0</v>
      </c>
      <c r="R60" s="18">
        <f t="shared" si="33"/>
        <v>0</v>
      </c>
      <c r="S60" s="18">
        <f t="shared" si="34"/>
        <v>0</v>
      </c>
      <c r="T60" s="18">
        <f t="shared" si="35"/>
        <v>0</v>
      </c>
      <c r="U60" s="18">
        <f t="shared" si="36"/>
        <v>0</v>
      </c>
      <c r="V60" s="18">
        <f t="shared" si="37"/>
        <v>0</v>
      </c>
      <c r="W60" s="18">
        <f t="shared" si="38"/>
        <v>0</v>
      </c>
      <c r="X60" s="18">
        <f t="shared" si="39"/>
        <v>0</v>
      </c>
      <c r="Y60" s="18">
        <f t="shared" si="40"/>
        <v>0</v>
      </c>
    </row>
  </sheetData>
  <sheetProtection/>
  <autoFilter ref="A2:Y2">
    <sortState ref="A3:Y60">
      <sortCondition sortBy="value" ref="G3:G60"/>
    </sortState>
  </autoFilter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3" bestFit="1" customWidth="1"/>
    <col min="2" max="2" width="18.140625" style="3" bestFit="1" customWidth="1"/>
    <col min="3" max="4" width="9.28125" style="11" bestFit="1" customWidth="1"/>
    <col min="5" max="5" width="15.421875" style="11" bestFit="1" customWidth="1"/>
    <col min="6" max="6" width="12.140625" style="3" bestFit="1" customWidth="1"/>
    <col min="7" max="16384" width="9.140625" style="3" customWidth="1"/>
  </cols>
  <sheetData>
    <row r="1" ht="18.75">
      <c r="A1" s="31" t="s">
        <v>234</v>
      </c>
    </row>
    <row r="3" spans="1:4" ht="15">
      <c r="A3" s="3" t="s">
        <v>209</v>
      </c>
      <c r="D3" s="11" t="s">
        <v>152</v>
      </c>
    </row>
    <row r="4" spans="1:4" ht="15">
      <c r="A4" s="9">
        <v>1</v>
      </c>
      <c r="B4" s="3" t="s">
        <v>0</v>
      </c>
      <c r="C4" s="4">
        <v>6.32</v>
      </c>
      <c r="D4" s="11">
        <v>100</v>
      </c>
    </row>
    <row r="5" spans="1:4" ht="15">
      <c r="A5" s="9">
        <v>2</v>
      </c>
      <c r="B5" s="3" t="s">
        <v>1</v>
      </c>
      <c r="C5" s="4">
        <v>6.57</v>
      </c>
      <c r="D5" s="11">
        <v>99</v>
      </c>
    </row>
    <row r="6" spans="1:4" ht="15">
      <c r="A6" s="9">
        <v>3</v>
      </c>
      <c r="B6" s="3" t="s">
        <v>2</v>
      </c>
      <c r="C6" s="4">
        <v>7.03</v>
      </c>
      <c r="D6" s="11">
        <v>98</v>
      </c>
    </row>
    <row r="7" spans="1:4" ht="15">
      <c r="A7" s="9">
        <v>4</v>
      </c>
      <c r="B7" s="3" t="s">
        <v>3</v>
      </c>
      <c r="C7" s="4">
        <v>7.05</v>
      </c>
      <c r="D7" s="11">
        <v>97</v>
      </c>
    </row>
    <row r="8" spans="1:4" ht="15">
      <c r="A8" s="9">
        <v>5</v>
      </c>
      <c r="B8" s="3" t="s">
        <v>25</v>
      </c>
      <c r="C8" s="4">
        <v>7.13</v>
      </c>
      <c r="D8" s="11">
        <v>96</v>
      </c>
    </row>
    <row r="9" spans="1:4" ht="15">
      <c r="A9" s="9">
        <v>6</v>
      </c>
      <c r="B9" s="3" t="s">
        <v>4</v>
      </c>
      <c r="C9" s="4">
        <v>7.23</v>
      </c>
      <c r="D9" s="11">
        <v>95</v>
      </c>
    </row>
    <row r="10" spans="1:4" ht="15">
      <c r="A10" s="9">
        <v>7</v>
      </c>
      <c r="B10" s="3" t="s">
        <v>22</v>
      </c>
      <c r="C10" s="4">
        <v>7.29</v>
      </c>
      <c r="D10" s="11">
        <v>94</v>
      </c>
    </row>
    <row r="11" spans="1:4" ht="15">
      <c r="A11" s="9">
        <v>8</v>
      </c>
      <c r="B11" s="3" t="s">
        <v>150</v>
      </c>
      <c r="C11" s="4">
        <v>7.3</v>
      </c>
      <c r="D11" s="11">
        <v>93</v>
      </c>
    </row>
    <row r="12" spans="1:4" ht="15">
      <c r="A12" s="9">
        <v>9</v>
      </c>
      <c r="B12" s="3" t="s">
        <v>5</v>
      </c>
      <c r="C12" s="4">
        <v>8.01</v>
      </c>
      <c r="D12" s="11">
        <v>92</v>
      </c>
    </row>
    <row r="13" spans="1:4" ht="15">
      <c r="A13" s="9">
        <v>10</v>
      </c>
      <c r="B13" s="3" t="s">
        <v>6</v>
      </c>
      <c r="C13" s="4">
        <v>8.05</v>
      </c>
      <c r="D13" s="11">
        <v>91</v>
      </c>
    </row>
    <row r="14" spans="1:4" ht="15">
      <c r="A14" s="9">
        <v>11</v>
      </c>
      <c r="B14" s="3" t="s">
        <v>7</v>
      </c>
      <c r="C14" s="4">
        <v>8.16</v>
      </c>
      <c r="D14" s="11">
        <v>90</v>
      </c>
    </row>
    <row r="15" spans="1:4" ht="15">
      <c r="A15" s="9">
        <v>12</v>
      </c>
      <c r="B15" s="3" t="s">
        <v>8</v>
      </c>
      <c r="C15" s="4">
        <v>8.52</v>
      </c>
      <c r="D15" s="11">
        <v>89</v>
      </c>
    </row>
    <row r="16" spans="1:4" ht="15">
      <c r="A16" s="9">
        <v>13</v>
      </c>
      <c r="B16" s="3" t="s">
        <v>9</v>
      </c>
      <c r="C16" s="4">
        <v>9.25</v>
      </c>
      <c r="D16" s="11">
        <v>88</v>
      </c>
    </row>
    <row r="17" spans="1:4" ht="15">
      <c r="A17" s="9">
        <v>14</v>
      </c>
      <c r="B17" s="3" t="s">
        <v>10</v>
      </c>
      <c r="C17" s="4">
        <v>9.26</v>
      </c>
      <c r="D17" s="11">
        <v>87</v>
      </c>
    </row>
    <row r="18" spans="1:4" ht="15">
      <c r="A18" s="9">
        <v>15</v>
      </c>
      <c r="B18" s="3" t="s">
        <v>24</v>
      </c>
      <c r="C18" s="4">
        <v>9.27</v>
      </c>
      <c r="D18" s="11">
        <v>86</v>
      </c>
    </row>
    <row r="19" spans="1:4" ht="15">
      <c r="A19" s="9">
        <v>16</v>
      </c>
      <c r="B19" s="3" t="s">
        <v>29</v>
      </c>
      <c r="C19" s="4">
        <v>9.3</v>
      </c>
      <c r="D19" s="11">
        <v>85</v>
      </c>
    </row>
    <row r="20" spans="1:4" ht="15">
      <c r="A20" s="9">
        <v>17</v>
      </c>
      <c r="B20" s="3" t="s">
        <v>12</v>
      </c>
      <c r="C20" s="4">
        <v>10.39</v>
      </c>
      <c r="D20" s="11">
        <v>84</v>
      </c>
    </row>
    <row r="21" spans="1:4" ht="15">
      <c r="A21" s="9">
        <v>18</v>
      </c>
      <c r="B21" s="3" t="s">
        <v>26</v>
      </c>
      <c r="C21" s="4">
        <v>11.07</v>
      </c>
      <c r="D21" s="11">
        <v>83</v>
      </c>
    </row>
    <row r="22" spans="1:4" ht="15">
      <c r="A22" s="9">
        <v>19</v>
      </c>
      <c r="B22" s="3" t="s">
        <v>13</v>
      </c>
      <c r="C22" s="4">
        <v>11.41</v>
      </c>
      <c r="D22" s="11">
        <v>82</v>
      </c>
    </row>
    <row r="24" spans="1:4" ht="15">
      <c r="A24" s="3" t="s">
        <v>208</v>
      </c>
      <c r="D24" s="11" t="s">
        <v>152</v>
      </c>
    </row>
    <row r="25" spans="1:4" ht="15">
      <c r="A25" s="3">
        <v>1</v>
      </c>
      <c r="B25" s="3" t="s">
        <v>1</v>
      </c>
      <c r="C25" s="4">
        <v>6.27</v>
      </c>
      <c r="D25" s="11">
        <v>100</v>
      </c>
    </row>
    <row r="26" spans="1:4" ht="15">
      <c r="A26" s="3">
        <v>2</v>
      </c>
      <c r="B26" s="3" t="s">
        <v>2</v>
      </c>
      <c r="C26" s="4">
        <v>6.4</v>
      </c>
      <c r="D26" s="11">
        <v>99</v>
      </c>
    </row>
    <row r="27" spans="1:4" ht="15">
      <c r="A27" s="3">
        <v>3</v>
      </c>
      <c r="B27" s="3" t="s">
        <v>0</v>
      </c>
      <c r="C27" s="4">
        <v>6.56</v>
      </c>
      <c r="D27" s="11">
        <v>98</v>
      </c>
    </row>
    <row r="28" spans="1:4" ht="15">
      <c r="A28" s="3">
        <v>4</v>
      </c>
      <c r="B28" s="3" t="s">
        <v>7</v>
      </c>
      <c r="C28" s="4">
        <v>7.38</v>
      </c>
      <c r="D28" s="11">
        <v>97</v>
      </c>
    </row>
    <row r="29" spans="1:4" ht="15">
      <c r="A29" s="3">
        <v>5</v>
      </c>
      <c r="B29" s="3" t="s">
        <v>5</v>
      </c>
      <c r="C29" s="4">
        <v>8.41</v>
      </c>
      <c r="D29" s="11">
        <v>96</v>
      </c>
    </row>
    <row r="30" spans="1:4" ht="15">
      <c r="A30" s="3">
        <v>6</v>
      </c>
      <c r="B30" s="3" t="s">
        <v>30</v>
      </c>
      <c r="C30" s="4">
        <v>9.23</v>
      </c>
      <c r="D30" s="11">
        <v>95</v>
      </c>
    </row>
    <row r="31" spans="1:4" ht="15">
      <c r="A31" s="3">
        <v>7</v>
      </c>
      <c r="B31" s="3" t="s">
        <v>66</v>
      </c>
      <c r="C31" s="4">
        <v>9.52</v>
      </c>
      <c r="D31" s="11">
        <v>94</v>
      </c>
    </row>
    <row r="32" spans="1:4" ht="15">
      <c r="A32" s="3">
        <v>8</v>
      </c>
      <c r="B32" s="3" t="s">
        <v>67</v>
      </c>
      <c r="C32" s="4">
        <v>12.06</v>
      </c>
      <c r="D32" s="11">
        <v>93</v>
      </c>
    </row>
    <row r="34" spans="1:4" ht="15">
      <c r="A34" s="3" t="s">
        <v>210</v>
      </c>
      <c r="D34" s="11" t="s">
        <v>152</v>
      </c>
    </row>
    <row r="35" spans="1:4" ht="15">
      <c r="A35" s="3">
        <v>1</v>
      </c>
      <c r="B35" s="3" t="s">
        <v>71</v>
      </c>
      <c r="C35" s="4">
        <v>6.01</v>
      </c>
      <c r="D35" s="11">
        <v>100</v>
      </c>
    </row>
    <row r="36" spans="1:4" ht="15">
      <c r="A36" s="3">
        <v>2</v>
      </c>
      <c r="B36" s="3" t="s">
        <v>1</v>
      </c>
      <c r="C36" s="4">
        <v>6.03</v>
      </c>
      <c r="D36" s="11">
        <v>99</v>
      </c>
    </row>
    <row r="37" spans="1:4" ht="15">
      <c r="A37" s="3">
        <v>3</v>
      </c>
      <c r="B37" s="3" t="s">
        <v>0</v>
      </c>
      <c r="C37" s="4">
        <v>6.07</v>
      </c>
      <c r="D37" s="11">
        <v>98</v>
      </c>
    </row>
    <row r="38" spans="1:4" ht="15">
      <c r="A38" s="3">
        <v>4</v>
      </c>
      <c r="B38" s="3" t="s">
        <v>31</v>
      </c>
      <c r="C38" s="4">
        <v>6.5</v>
      </c>
      <c r="D38" s="11">
        <v>97</v>
      </c>
    </row>
    <row r="39" spans="1:4" ht="15">
      <c r="A39" s="3">
        <v>5</v>
      </c>
      <c r="B39" s="3" t="s">
        <v>2</v>
      </c>
      <c r="C39" s="4">
        <v>6.51</v>
      </c>
      <c r="D39" s="11">
        <v>96</v>
      </c>
    </row>
    <row r="40" spans="1:4" ht="15">
      <c r="A40" s="3">
        <v>6</v>
      </c>
      <c r="B40" s="3" t="s">
        <v>6</v>
      </c>
      <c r="C40" s="4">
        <v>7.19</v>
      </c>
      <c r="D40" s="11">
        <v>95</v>
      </c>
    </row>
    <row r="41" spans="1:4" ht="15">
      <c r="A41" s="3">
        <v>7</v>
      </c>
      <c r="B41" s="3" t="s">
        <v>5</v>
      </c>
      <c r="C41" s="4">
        <v>7.27</v>
      </c>
      <c r="D41" s="11">
        <v>94</v>
      </c>
    </row>
    <row r="42" spans="1:4" ht="15">
      <c r="A42" s="3">
        <v>8</v>
      </c>
      <c r="B42" s="3" t="s">
        <v>7</v>
      </c>
      <c r="C42" s="4">
        <v>7.28</v>
      </c>
      <c r="D42" s="11">
        <v>93</v>
      </c>
    </row>
    <row r="43" spans="1:4" ht="15">
      <c r="A43" s="3">
        <v>9</v>
      </c>
      <c r="B43" s="3" t="s">
        <v>4</v>
      </c>
      <c r="C43" s="4">
        <v>7.31</v>
      </c>
      <c r="D43" s="11">
        <v>92</v>
      </c>
    </row>
    <row r="44" spans="1:4" ht="15">
      <c r="A44" s="3">
        <v>10</v>
      </c>
      <c r="B44" s="3" t="s">
        <v>9</v>
      </c>
      <c r="C44" s="4">
        <v>7.58</v>
      </c>
      <c r="D44" s="11">
        <v>91</v>
      </c>
    </row>
    <row r="45" spans="1:4" ht="15">
      <c r="A45" s="3">
        <v>11</v>
      </c>
      <c r="B45" s="3" t="s">
        <v>21</v>
      </c>
      <c r="C45" s="4">
        <v>8.05</v>
      </c>
      <c r="D45" s="11">
        <v>90</v>
      </c>
    </row>
    <row r="46" spans="1:4" ht="15">
      <c r="A46" s="3">
        <v>12</v>
      </c>
      <c r="B46" s="3" t="s">
        <v>12</v>
      </c>
      <c r="C46" s="4">
        <v>8.13</v>
      </c>
      <c r="D46" s="11">
        <v>89</v>
      </c>
    </row>
    <row r="47" spans="1:4" ht="15">
      <c r="A47" s="3">
        <v>13</v>
      </c>
      <c r="B47" s="3" t="s">
        <v>73</v>
      </c>
      <c r="C47" s="4">
        <v>8.14</v>
      </c>
      <c r="D47" s="11">
        <v>88</v>
      </c>
    </row>
    <row r="48" spans="1:4" ht="15">
      <c r="A48" s="3">
        <v>14</v>
      </c>
      <c r="B48" s="3" t="s">
        <v>75</v>
      </c>
      <c r="C48" s="4">
        <v>8.18</v>
      </c>
      <c r="D48" s="11">
        <v>87</v>
      </c>
    </row>
    <row r="49" spans="1:4" ht="15">
      <c r="A49" s="3">
        <v>15</v>
      </c>
      <c r="B49" s="3" t="s">
        <v>72</v>
      </c>
      <c r="C49" s="4">
        <v>8.19</v>
      </c>
      <c r="D49" s="11">
        <v>86</v>
      </c>
    </row>
    <row r="50" spans="1:4" ht="15">
      <c r="A50" s="3">
        <v>16</v>
      </c>
      <c r="B50" s="3" t="s">
        <v>74</v>
      </c>
      <c r="C50" s="4">
        <v>8.191</v>
      </c>
      <c r="D50" s="11">
        <v>85</v>
      </c>
    </row>
    <row r="51" spans="1:4" ht="15">
      <c r="A51" s="3">
        <v>17</v>
      </c>
      <c r="B51" s="3" t="s">
        <v>66</v>
      </c>
      <c r="C51" s="4">
        <v>8.25</v>
      </c>
      <c r="D51" s="11">
        <v>84</v>
      </c>
    </row>
    <row r="52" spans="1:4" ht="15">
      <c r="A52" s="3">
        <v>18</v>
      </c>
      <c r="B52" s="3" t="s">
        <v>53</v>
      </c>
      <c r="C52" s="4">
        <v>8.46</v>
      </c>
      <c r="D52" s="11">
        <v>83</v>
      </c>
    </row>
    <row r="53" spans="1:4" ht="15">
      <c r="A53" s="3">
        <v>19</v>
      </c>
      <c r="B53" s="3" t="s">
        <v>10</v>
      </c>
      <c r="C53" s="4">
        <v>8.48</v>
      </c>
      <c r="D53" s="11">
        <v>82</v>
      </c>
    </row>
    <row r="54" spans="1:4" ht="15">
      <c r="A54" s="3">
        <v>20</v>
      </c>
      <c r="B54" s="3" t="s">
        <v>149</v>
      </c>
      <c r="C54" s="4">
        <v>8.51</v>
      </c>
      <c r="D54" s="11">
        <v>81</v>
      </c>
    </row>
    <row r="55" spans="1:4" ht="15">
      <c r="A55" s="3">
        <v>21</v>
      </c>
      <c r="B55" s="3" t="s">
        <v>76</v>
      </c>
      <c r="C55" s="4">
        <v>8.53</v>
      </c>
      <c r="D55" s="11">
        <v>80</v>
      </c>
    </row>
    <row r="58" ht="15">
      <c r="A58" s="3" t="s">
        <v>207</v>
      </c>
    </row>
    <row r="59" spans="1:4" ht="15">
      <c r="A59" s="3">
        <v>1</v>
      </c>
      <c r="B59" s="7" t="s">
        <v>71</v>
      </c>
      <c r="C59" s="10">
        <v>0.004062499999999999</v>
      </c>
      <c r="D59" s="13">
        <v>100</v>
      </c>
    </row>
    <row r="60" spans="1:4" ht="15">
      <c r="A60" s="3">
        <v>2</v>
      </c>
      <c r="B60" s="7" t="s">
        <v>1</v>
      </c>
      <c r="C60" s="10">
        <v>0.004212962962962963</v>
      </c>
      <c r="D60" s="13">
        <v>99</v>
      </c>
    </row>
    <row r="61" spans="1:4" ht="15">
      <c r="A61" s="3">
        <v>3</v>
      </c>
      <c r="B61" s="7" t="s">
        <v>0</v>
      </c>
      <c r="C61" s="10">
        <v>0.0042592592592592595</v>
      </c>
      <c r="D61" s="13">
        <v>98</v>
      </c>
    </row>
    <row r="62" spans="1:4" ht="15">
      <c r="A62" s="3">
        <v>4</v>
      </c>
      <c r="B62" s="7" t="s">
        <v>2</v>
      </c>
      <c r="C62" s="10">
        <v>0.004340277777777778</v>
      </c>
      <c r="D62" s="13">
        <v>97</v>
      </c>
    </row>
    <row r="63" spans="1:4" ht="15">
      <c r="A63" s="3">
        <v>5</v>
      </c>
      <c r="B63" s="7" t="s">
        <v>81</v>
      </c>
      <c r="C63" s="10">
        <v>0.004479166666666667</v>
      </c>
      <c r="D63" s="13">
        <v>96</v>
      </c>
    </row>
    <row r="64" spans="1:4" ht="15">
      <c r="A64" s="3">
        <v>6</v>
      </c>
      <c r="B64" s="7" t="s">
        <v>31</v>
      </c>
      <c r="C64" s="10">
        <v>0.004606481481481481</v>
      </c>
      <c r="D64" s="13">
        <v>95</v>
      </c>
    </row>
    <row r="65" spans="1:4" ht="15">
      <c r="A65" s="3">
        <v>7</v>
      </c>
      <c r="B65" s="7" t="s">
        <v>78</v>
      </c>
      <c r="C65" s="10">
        <v>0.004826388888888889</v>
      </c>
      <c r="D65" s="13">
        <v>94</v>
      </c>
    </row>
    <row r="66" spans="1:4" ht="15">
      <c r="A66" s="3">
        <v>8</v>
      </c>
      <c r="B66" s="7" t="s">
        <v>73</v>
      </c>
      <c r="C66" s="10">
        <v>0.004918981481481482</v>
      </c>
      <c r="D66" s="13">
        <v>93</v>
      </c>
    </row>
    <row r="67" spans="1:4" ht="15">
      <c r="A67" s="3">
        <v>9</v>
      </c>
      <c r="B67" s="7" t="s">
        <v>5</v>
      </c>
      <c r="C67" s="10">
        <v>0.005046296296296296</v>
      </c>
      <c r="D67" s="13">
        <v>92</v>
      </c>
    </row>
    <row r="68" spans="1:4" ht="15">
      <c r="A68" s="3">
        <v>11</v>
      </c>
      <c r="B68" s="7" t="s">
        <v>68</v>
      </c>
      <c r="C68" s="10">
        <v>0.0051504629629629635</v>
      </c>
      <c r="D68" s="13">
        <v>91</v>
      </c>
    </row>
    <row r="69" spans="1:4" ht="15">
      <c r="A69" s="3">
        <v>12</v>
      </c>
      <c r="B69" s="7" t="s">
        <v>170</v>
      </c>
      <c r="C69" s="10">
        <v>0.00525462962962963</v>
      </c>
      <c r="D69" s="13">
        <v>90</v>
      </c>
    </row>
    <row r="70" spans="1:4" ht="15">
      <c r="A70" s="3">
        <v>13</v>
      </c>
      <c r="B70" s="7" t="s">
        <v>149</v>
      </c>
      <c r="C70" s="10">
        <v>0.005300925925925925</v>
      </c>
      <c r="D70" s="13">
        <v>89</v>
      </c>
    </row>
    <row r="71" spans="1:4" ht="15">
      <c r="A71" s="3">
        <v>14</v>
      </c>
      <c r="B71" s="7" t="s">
        <v>66</v>
      </c>
      <c r="C71" s="10">
        <v>0.005324074074074075</v>
      </c>
      <c r="D71" s="13">
        <v>88</v>
      </c>
    </row>
    <row r="72" spans="1:4" ht="15">
      <c r="A72" s="3">
        <v>17</v>
      </c>
      <c r="B72" s="7" t="s">
        <v>173</v>
      </c>
      <c r="C72" s="10">
        <v>0.00542824074074074</v>
      </c>
      <c r="D72" s="13">
        <v>87</v>
      </c>
    </row>
    <row r="73" spans="1:4" ht="15">
      <c r="A73" s="3">
        <v>19</v>
      </c>
      <c r="B73" s="7" t="s">
        <v>175</v>
      </c>
      <c r="C73" s="10">
        <v>0.005509259259259259</v>
      </c>
      <c r="D73" s="13">
        <v>86</v>
      </c>
    </row>
    <row r="74" spans="1:4" ht="15">
      <c r="A74" s="3">
        <v>22</v>
      </c>
      <c r="B74" s="7" t="s">
        <v>9</v>
      </c>
      <c r="C74" s="10">
        <v>0.005613425925925927</v>
      </c>
      <c r="D74" s="13">
        <v>85</v>
      </c>
    </row>
    <row r="75" spans="1:4" ht="15">
      <c r="A75" s="3">
        <v>23</v>
      </c>
      <c r="B75" s="7" t="s">
        <v>11</v>
      </c>
      <c r="C75" s="10">
        <v>0.005694444444444444</v>
      </c>
      <c r="D75" s="13">
        <v>84</v>
      </c>
    </row>
    <row r="76" spans="1:4" ht="15">
      <c r="A76" s="3">
        <v>24</v>
      </c>
      <c r="B76" s="7" t="s">
        <v>178</v>
      </c>
      <c r="C76" s="10">
        <v>0.005925925925925926</v>
      </c>
      <c r="D76" s="13">
        <v>83</v>
      </c>
    </row>
    <row r="77" spans="1:4" ht="15">
      <c r="A77" s="3">
        <v>25</v>
      </c>
      <c r="B77" s="7" t="s">
        <v>72</v>
      </c>
      <c r="C77" s="10">
        <v>0.006400462962962963</v>
      </c>
      <c r="D77" s="13">
        <v>82</v>
      </c>
    </row>
    <row r="78" spans="1:4" ht="15">
      <c r="A78" s="3">
        <v>26</v>
      </c>
      <c r="B78" s="7" t="s">
        <v>10</v>
      </c>
      <c r="C78" s="10">
        <v>0.00644675925925926</v>
      </c>
      <c r="D78" s="13">
        <v>81</v>
      </c>
    </row>
    <row r="79" spans="1:4" ht="15">
      <c r="A79" s="3">
        <v>27</v>
      </c>
      <c r="B79" s="7" t="s">
        <v>179</v>
      </c>
      <c r="C79" s="10">
        <v>0.006608796296296297</v>
      </c>
      <c r="D79" s="13">
        <v>80</v>
      </c>
    </row>
    <row r="80" spans="1:4" ht="15">
      <c r="A80" s="3">
        <v>28</v>
      </c>
      <c r="B80" s="7" t="s">
        <v>23</v>
      </c>
      <c r="C80" s="10">
        <v>0.006724537037037037</v>
      </c>
      <c r="D80" s="13">
        <v>79</v>
      </c>
    </row>
    <row r="81" spans="1:4" ht="15">
      <c r="A81" s="3">
        <v>29</v>
      </c>
      <c r="B81" s="7" t="s">
        <v>79</v>
      </c>
      <c r="C81" s="10">
        <v>0.006793981481481482</v>
      </c>
      <c r="D81" s="13">
        <v>78</v>
      </c>
    </row>
    <row r="82" spans="1:4" ht="15">
      <c r="A82" s="3">
        <v>30</v>
      </c>
      <c r="B82" s="7" t="s">
        <v>180</v>
      </c>
      <c r="C82" s="10">
        <v>0.006921296296296297</v>
      </c>
      <c r="D82" s="13">
        <v>77</v>
      </c>
    </row>
    <row r="83" spans="1:4" ht="15">
      <c r="A83" s="3">
        <v>32</v>
      </c>
      <c r="B83" s="7" t="s">
        <v>182</v>
      </c>
      <c r="C83" s="10">
        <v>0.0071643518518518514</v>
      </c>
      <c r="D83" s="13">
        <v>76</v>
      </c>
    </row>
    <row r="84" spans="1:4" ht="15">
      <c r="A84" s="3">
        <v>33</v>
      </c>
      <c r="B84" s="7" t="s">
        <v>76</v>
      </c>
      <c r="C84" s="10">
        <v>0.007222222222222223</v>
      </c>
      <c r="D84" s="13">
        <v>75</v>
      </c>
    </row>
    <row r="85" spans="1:4" ht="15">
      <c r="A85" s="3">
        <v>34</v>
      </c>
      <c r="B85" s="7" t="s">
        <v>195</v>
      </c>
      <c r="C85" s="10">
        <v>0.007488425925925926</v>
      </c>
      <c r="D85" s="13">
        <v>74</v>
      </c>
    </row>
    <row r="86" spans="1:4" ht="15">
      <c r="A86" s="3">
        <v>35</v>
      </c>
      <c r="B86" s="7" t="s">
        <v>183</v>
      </c>
      <c r="C86" s="10">
        <v>0.007662037037037037</v>
      </c>
      <c r="D86" s="13">
        <v>73</v>
      </c>
    </row>
    <row r="87" spans="1:4" ht="15">
      <c r="A87" s="3">
        <v>36</v>
      </c>
      <c r="B87" s="7" t="s">
        <v>168</v>
      </c>
      <c r="C87" s="10">
        <v>0.018564814814814815</v>
      </c>
      <c r="D87" s="13">
        <v>72</v>
      </c>
    </row>
    <row r="88" spans="1:4" ht="15">
      <c r="A88" s="8" t="s">
        <v>211</v>
      </c>
      <c r="B88" s="7"/>
      <c r="C88" s="10"/>
      <c r="D88" s="13"/>
    </row>
    <row r="89" spans="1:4" ht="15">
      <c r="A89" s="3">
        <v>10</v>
      </c>
      <c r="B89" s="7" t="s">
        <v>169</v>
      </c>
      <c r="C89" s="10">
        <v>0.0050578703703703706</v>
      </c>
      <c r="D89" s="13"/>
    </row>
    <row r="90" spans="1:4" ht="15">
      <c r="A90" s="3">
        <v>15</v>
      </c>
      <c r="B90" s="7" t="s">
        <v>171</v>
      </c>
      <c r="C90" s="10">
        <v>0.005335648148148148</v>
      </c>
      <c r="D90" s="13"/>
    </row>
    <row r="91" spans="1:4" ht="15">
      <c r="A91" s="3">
        <v>16</v>
      </c>
      <c r="B91" s="7" t="s">
        <v>172</v>
      </c>
      <c r="C91" s="10">
        <v>0.00542824074074074</v>
      </c>
      <c r="D91" s="13"/>
    </row>
    <row r="92" spans="1:4" ht="15">
      <c r="A92" s="3">
        <v>18</v>
      </c>
      <c r="B92" s="7" t="s">
        <v>174</v>
      </c>
      <c r="C92" s="10">
        <v>0.005462962962962964</v>
      </c>
      <c r="D92" s="13"/>
    </row>
    <row r="93" spans="1:4" ht="15">
      <c r="A93" s="3">
        <v>20</v>
      </c>
      <c r="B93" s="7" t="s">
        <v>176</v>
      </c>
      <c r="C93" s="10">
        <v>0.005520833333333333</v>
      </c>
      <c r="D93" s="13"/>
    </row>
    <row r="94" spans="1:4" ht="15">
      <c r="A94" s="3">
        <v>21</v>
      </c>
      <c r="B94" s="7" t="s">
        <v>177</v>
      </c>
      <c r="C94" s="10">
        <v>0.005555555555555556</v>
      </c>
      <c r="D94" s="13"/>
    </row>
    <row r="95" spans="1:4" ht="15">
      <c r="A95" s="3">
        <v>31</v>
      </c>
      <c r="B95" s="7" t="s">
        <v>181</v>
      </c>
      <c r="C95" s="10">
        <v>0.00693287037037037</v>
      </c>
      <c r="D95" s="13"/>
    </row>
    <row r="96" spans="1:4" ht="15">
      <c r="A96" s="3">
        <v>37</v>
      </c>
      <c r="B96" s="7" t="s">
        <v>167</v>
      </c>
      <c r="C96" s="10">
        <v>0.018564814814814815</v>
      </c>
      <c r="D96" s="13"/>
    </row>
    <row r="98" spans="1:4" ht="15">
      <c r="A98" s="3" t="s">
        <v>153</v>
      </c>
      <c r="C98" s="11" t="s">
        <v>154</v>
      </c>
      <c r="D98" s="11" t="s">
        <v>152</v>
      </c>
    </row>
    <row r="99" spans="1:4" ht="15">
      <c r="A99" s="3">
        <v>1</v>
      </c>
      <c r="B99" s="3" t="s">
        <v>1</v>
      </c>
      <c r="C99" s="11">
        <v>20.07</v>
      </c>
      <c r="D99" s="11">
        <v>100</v>
      </c>
    </row>
    <row r="100" spans="1:4" ht="15">
      <c r="A100" s="3">
        <v>2</v>
      </c>
      <c r="B100" s="3" t="s">
        <v>2</v>
      </c>
      <c r="C100" s="11">
        <v>23.32</v>
      </c>
      <c r="D100" s="11">
        <v>99</v>
      </c>
    </row>
    <row r="101" spans="1:4" ht="15">
      <c r="A101" s="3">
        <v>3</v>
      </c>
      <c r="B101" s="3" t="s">
        <v>4</v>
      </c>
      <c r="C101" s="11">
        <v>27.51</v>
      </c>
      <c r="D101" s="11">
        <v>98</v>
      </c>
    </row>
    <row r="102" spans="1:4" ht="15">
      <c r="A102" s="3">
        <v>4</v>
      </c>
      <c r="B102" s="3" t="s">
        <v>66</v>
      </c>
      <c r="C102" s="11">
        <v>28.44</v>
      </c>
      <c r="D102" s="11">
        <v>97</v>
      </c>
    </row>
    <row r="103" spans="1:4" ht="15">
      <c r="A103" s="3">
        <v>5</v>
      </c>
      <c r="B103" s="3" t="s">
        <v>73</v>
      </c>
      <c r="C103" s="11">
        <v>28.58</v>
      </c>
      <c r="D103" s="11">
        <v>96</v>
      </c>
    </row>
    <row r="104" spans="1:4" ht="15">
      <c r="A104" s="3">
        <v>6</v>
      </c>
      <c r="B104" s="3" t="s">
        <v>68</v>
      </c>
      <c r="C104" s="11">
        <v>29.58</v>
      </c>
      <c r="D104" s="11">
        <v>95</v>
      </c>
    </row>
    <row r="105" spans="1:4" ht="15">
      <c r="A105" s="3">
        <v>7</v>
      </c>
      <c r="B105" s="3" t="s">
        <v>79</v>
      </c>
      <c r="C105" s="11">
        <v>34.06</v>
      </c>
      <c r="D105" s="11">
        <v>94</v>
      </c>
    </row>
    <row r="106" spans="1:4" ht="15">
      <c r="A106" s="3">
        <v>8</v>
      </c>
      <c r="B106" s="3" t="s">
        <v>10</v>
      </c>
      <c r="C106" s="11">
        <v>37.08</v>
      </c>
      <c r="D106" s="11">
        <v>93</v>
      </c>
    </row>
    <row r="108" spans="1:6" ht="15">
      <c r="A108" s="3" t="s">
        <v>155</v>
      </c>
      <c r="C108" s="11" t="s">
        <v>15</v>
      </c>
      <c r="D108" s="11" t="s">
        <v>16</v>
      </c>
      <c r="E108" s="11" t="s">
        <v>32</v>
      </c>
      <c r="F108" s="3" t="s">
        <v>33</v>
      </c>
    </row>
    <row r="109" spans="1:13" ht="15">
      <c r="A109" s="3">
        <v>1</v>
      </c>
      <c r="B109" s="16" t="s">
        <v>28</v>
      </c>
      <c r="C109" s="26">
        <v>0.013692129629629629</v>
      </c>
      <c r="D109" s="11">
        <v>100</v>
      </c>
      <c r="E109" s="16" t="s">
        <v>226</v>
      </c>
      <c r="F109" s="25">
        <v>41377</v>
      </c>
      <c r="H109" s="16"/>
      <c r="I109" s="16"/>
      <c r="J109" s="25"/>
      <c r="K109" s="26"/>
      <c r="L109" s="24"/>
      <c r="M109" s="15"/>
    </row>
    <row r="110" spans="1:13" ht="15">
      <c r="A110" s="3">
        <v>2</v>
      </c>
      <c r="B110" s="16" t="s">
        <v>1</v>
      </c>
      <c r="C110" s="26">
        <v>0.013969907407407408</v>
      </c>
      <c r="D110" s="11">
        <v>99</v>
      </c>
      <c r="E110" s="16" t="s">
        <v>82</v>
      </c>
      <c r="F110" s="25">
        <v>41419</v>
      </c>
      <c r="H110" s="16"/>
      <c r="I110" s="16"/>
      <c r="J110" s="25"/>
      <c r="K110" s="26"/>
      <c r="L110" s="24"/>
      <c r="M110" s="15"/>
    </row>
    <row r="111" spans="1:13" ht="15">
      <c r="A111" s="3">
        <v>3</v>
      </c>
      <c r="B111" s="16" t="s">
        <v>19</v>
      </c>
      <c r="C111" s="26">
        <v>0.014537037037037038</v>
      </c>
      <c r="D111" s="24">
        <v>98</v>
      </c>
      <c r="E111" s="16" t="s">
        <v>35</v>
      </c>
      <c r="F111" s="27">
        <v>41321</v>
      </c>
      <c r="H111" s="16"/>
      <c r="I111" s="16"/>
      <c r="J111" s="27"/>
      <c r="K111" s="26"/>
      <c r="L111" s="24"/>
      <c r="M111" s="15"/>
    </row>
    <row r="112" spans="1:13" ht="15">
      <c r="A112" s="3">
        <v>4</v>
      </c>
      <c r="B112" s="16" t="s">
        <v>71</v>
      </c>
      <c r="C112" s="26">
        <v>0.014618055555555556</v>
      </c>
      <c r="D112" s="24">
        <v>97</v>
      </c>
      <c r="E112" s="16" t="s">
        <v>35</v>
      </c>
      <c r="F112" s="25">
        <v>41489</v>
      </c>
      <c r="H112" s="16"/>
      <c r="I112" s="16"/>
      <c r="J112" s="25"/>
      <c r="K112" s="26"/>
      <c r="L112" s="24"/>
      <c r="M112" s="15"/>
    </row>
    <row r="113" spans="1:13" ht="15">
      <c r="A113" s="3">
        <v>5</v>
      </c>
      <c r="B113" s="16" t="s">
        <v>0</v>
      </c>
      <c r="C113" s="26">
        <v>0.015046296296296295</v>
      </c>
      <c r="D113" s="24">
        <v>96</v>
      </c>
      <c r="E113" s="16" t="s">
        <v>35</v>
      </c>
      <c r="F113" s="27">
        <v>41391</v>
      </c>
      <c r="H113" s="16"/>
      <c r="I113" s="16"/>
      <c r="J113" s="27"/>
      <c r="K113" s="26"/>
      <c r="L113" s="24"/>
      <c r="M113" s="15"/>
    </row>
    <row r="114" spans="1:13" ht="15">
      <c r="A114" s="3">
        <v>6</v>
      </c>
      <c r="B114" s="16" t="s">
        <v>228</v>
      </c>
      <c r="C114" s="26">
        <v>0.01582175925925926</v>
      </c>
      <c r="D114" s="24">
        <v>95</v>
      </c>
      <c r="E114" s="16" t="s">
        <v>225</v>
      </c>
      <c r="F114" s="25">
        <v>41489</v>
      </c>
      <c r="H114" s="16"/>
      <c r="I114" s="16"/>
      <c r="J114" s="25"/>
      <c r="K114" s="26"/>
      <c r="L114" s="24"/>
      <c r="M114" s="15"/>
    </row>
    <row r="115" spans="1:13" ht="15">
      <c r="A115" s="3">
        <v>7</v>
      </c>
      <c r="B115" s="16" t="s">
        <v>2</v>
      </c>
      <c r="C115" s="26">
        <v>0.015902777777777776</v>
      </c>
      <c r="D115" s="24">
        <v>94</v>
      </c>
      <c r="E115" s="16" t="s">
        <v>35</v>
      </c>
      <c r="F115" s="27">
        <v>41251</v>
      </c>
      <c r="H115" s="16"/>
      <c r="I115" s="16"/>
      <c r="J115" s="27"/>
      <c r="K115" s="26"/>
      <c r="L115" s="24"/>
      <c r="M115" s="15"/>
    </row>
    <row r="116" spans="1:13" ht="15">
      <c r="A116" s="3">
        <v>8</v>
      </c>
      <c r="B116" s="16" t="s">
        <v>31</v>
      </c>
      <c r="C116" s="26">
        <v>0.01619212962962963</v>
      </c>
      <c r="D116" s="24">
        <v>93</v>
      </c>
      <c r="E116" s="16" t="s">
        <v>35</v>
      </c>
      <c r="F116" s="25">
        <v>41181</v>
      </c>
      <c r="H116" s="16"/>
      <c r="I116" s="16"/>
      <c r="J116" s="25"/>
      <c r="K116" s="26"/>
      <c r="L116" s="24"/>
      <c r="M116" s="15"/>
    </row>
    <row r="117" spans="1:13" ht="15">
      <c r="A117" s="3">
        <v>9</v>
      </c>
      <c r="B117" s="16" t="s">
        <v>81</v>
      </c>
      <c r="C117" s="26">
        <v>0.016249999999999997</v>
      </c>
      <c r="D117" s="24">
        <v>92</v>
      </c>
      <c r="E117" s="16" t="s">
        <v>35</v>
      </c>
      <c r="F117" s="25">
        <v>41202</v>
      </c>
      <c r="H117" s="16"/>
      <c r="I117" s="16"/>
      <c r="J117" s="25"/>
      <c r="K117" s="26"/>
      <c r="L117" s="24"/>
      <c r="M117" s="15"/>
    </row>
    <row r="118" spans="1:13" ht="15">
      <c r="A118" s="3">
        <v>10</v>
      </c>
      <c r="B118" s="16" t="s">
        <v>17</v>
      </c>
      <c r="C118" s="26">
        <v>0.01712962962962963</v>
      </c>
      <c r="D118" s="24">
        <v>91</v>
      </c>
      <c r="E118" s="16" t="s">
        <v>35</v>
      </c>
      <c r="F118" s="25">
        <v>41503</v>
      </c>
      <c r="H118" s="16"/>
      <c r="I118" s="16"/>
      <c r="J118" s="25"/>
      <c r="K118" s="26"/>
      <c r="L118" s="24"/>
      <c r="M118" s="15"/>
    </row>
    <row r="119" spans="1:13" ht="15">
      <c r="A119" s="3">
        <v>11</v>
      </c>
      <c r="B119" s="16" t="s">
        <v>150</v>
      </c>
      <c r="C119" s="26">
        <v>0.017141203703703704</v>
      </c>
      <c r="D119" s="24">
        <v>90</v>
      </c>
      <c r="E119" s="16" t="s">
        <v>35</v>
      </c>
      <c r="F119" s="27">
        <v>41489</v>
      </c>
      <c r="H119" s="16"/>
      <c r="I119" s="16"/>
      <c r="J119" s="27"/>
      <c r="K119" s="26"/>
      <c r="L119" s="24"/>
      <c r="M119" s="15"/>
    </row>
    <row r="120" spans="1:13" ht="15">
      <c r="A120" s="3">
        <v>12</v>
      </c>
      <c r="B120" s="16" t="s">
        <v>6</v>
      </c>
      <c r="C120" s="26">
        <v>0.017175925925925924</v>
      </c>
      <c r="D120" s="24">
        <v>89</v>
      </c>
      <c r="E120" s="16" t="s">
        <v>35</v>
      </c>
      <c r="F120" s="25">
        <v>41496</v>
      </c>
      <c r="H120" s="16"/>
      <c r="I120" s="16"/>
      <c r="J120" s="25"/>
      <c r="K120" s="26"/>
      <c r="L120" s="24"/>
      <c r="M120" s="15"/>
    </row>
    <row r="121" spans="1:13" ht="15">
      <c r="A121" s="3">
        <v>13</v>
      </c>
      <c r="B121" s="16" t="s">
        <v>69</v>
      </c>
      <c r="C121" s="26">
        <v>0.017361111111111112</v>
      </c>
      <c r="D121" s="24">
        <v>88</v>
      </c>
      <c r="E121" s="16" t="s">
        <v>35</v>
      </c>
      <c r="F121" s="25">
        <v>40948</v>
      </c>
      <c r="H121" s="16"/>
      <c r="I121" s="16"/>
      <c r="J121" s="25"/>
      <c r="K121" s="26"/>
      <c r="L121" s="24"/>
      <c r="M121" s="15"/>
    </row>
    <row r="122" spans="1:13" ht="15">
      <c r="A122" s="3">
        <v>14</v>
      </c>
      <c r="B122" s="16" t="s">
        <v>78</v>
      </c>
      <c r="C122" s="26">
        <v>0.01767361111111111</v>
      </c>
      <c r="D122" s="24">
        <v>87</v>
      </c>
      <c r="E122" s="16" t="s">
        <v>35</v>
      </c>
      <c r="F122" s="25">
        <v>41342</v>
      </c>
      <c r="H122" s="16"/>
      <c r="I122" s="16"/>
      <c r="J122" s="25"/>
      <c r="K122" s="26"/>
      <c r="L122" s="24"/>
      <c r="M122" s="15"/>
    </row>
    <row r="123" spans="1:13" ht="15">
      <c r="A123" s="3">
        <v>15</v>
      </c>
      <c r="B123" s="16" t="s">
        <v>227</v>
      </c>
      <c r="C123" s="26">
        <v>0.017708333333333333</v>
      </c>
      <c r="D123" s="24">
        <v>86</v>
      </c>
      <c r="E123" s="16" t="s">
        <v>225</v>
      </c>
      <c r="F123" s="25">
        <v>41489</v>
      </c>
      <c r="H123" s="16"/>
      <c r="I123" s="16"/>
      <c r="J123" s="25"/>
      <c r="K123" s="26"/>
      <c r="L123" s="24"/>
      <c r="M123" s="15"/>
    </row>
    <row r="124" spans="1:13" ht="15">
      <c r="A124" s="3">
        <v>16</v>
      </c>
      <c r="B124" s="16" t="s">
        <v>7</v>
      </c>
      <c r="C124" s="26">
        <v>0.017847222222222223</v>
      </c>
      <c r="D124" s="24">
        <v>85</v>
      </c>
      <c r="E124" s="16" t="s">
        <v>35</v>
      </c>
      <c r="F124" s="25">
        <v>41405</v>
      </c>
      <c r="H124" s="16"/>
      <c r="I124" s="16"/>
      <c r="J124" s="25"/>
      <c r="K124" s="26"/>
      <c r="L124" s="24"/>
      <c r="M124" s="15"/>
    </row>
    <row r="125" spans="1:13" ht="15">
      <c r="A125" s="3">
        <v>17</v>
      </c>
      <c r="B125" s="16" t="s">
        <v>5</v>
      </c>
      <c r="C125" s="26">
        <v>0.017893518518518517</v>
      </c>
      <c r="D125" s="24">
        <v>84</v>
      </c>
      <c r="E125" s="16" t="s">
        <v>225</v>
      </c>
      <c r="F125" s="25">
        <v>41489</v>
      </c>
      <c r="H125" s="16"/>
      <c r="I125" s="16"/>
      <c r="J125" s="25"/>
      <c r="K125" s="26"/>
      <c r="L125" s="24"/>
      <c r="M125" s="15"/>
    </row>
    <row r="126" spans="1:13" ht="15">
      <c r="A126" s="3">
        <v>18</v>
      </c>
      <c r="B126" s="16" t="s">
        <v>70</v>
      </c>
      <c r="C126" s="26">
        <v>0.018368055555555554</v>
      </c>
      <c r="D126" s="24">
        <v>83</v>
      </c>
      <c r="E126" s="16" t="s">
        <v>35</v>
      </c>
      <c r="F126" s="25">
        <v>41517</v>
      </c>
      <c r="H126" s="16"/>
      <c r="I126" s="16"/>
      <c r="J126" s="25"/>
      <c r="K126" s="26"/>
      <c r="L126" s="24"/>
      <c r="M126" s="15"/>
    </row>
    <row r="127" spans="1:13" ht="15">
      <c r="A127" s="3">
        <v>19</v>
      </c>
      <c r="B127" s="16" t="s">
        <v>224</v>
      </c>
      <c r="C127" s="26">
        <v>0.018391203703703705</v>
      </c>
      <c r="D127" s="24">
        <v>82</v>
      </c>
      <c r="E127" s="16" t="s">
        <v>35</v>
      </c>
      <c r="F127" s="25">
        <v>41286</v>
      </c>
      <c r="H127" s="16"/>
      <c r="I127" s="16"/>
      <c r="J127" s="25"/>
      <c r="K127" s="26"/>
      <c r="L127" s="24"/>
      <c r="M127" s="15"/>
    </row>
    <row r="128" spans="1:13" ht="15">
      <c r="A128" s="3">
        <v>20</v>
      </c>
      <c r="B128" s="16" t="s">
        <v>73</v>
      </c>
      <c r="C128" s="26">
        <v>0.018541666666666668</v>
      </c>
      <c r="D128" s="24">
        <v>81</v>
      </c>
      <c r="E128" s="16" t="s">
        <v>35</v>
      </c>
      <c r="F128" s="25">
        <v>41496</v>
      </c>
      <c r="H128" s="16"/>
      <c r="I128" s="16"/>
      <c r="J128" s="25"/>
      <c r="K128" s="26"/>
      <c r="L128" s="24"/>
      <c r="M128" s="15"/>
    </row>
    <row r="129" spans="1:13" ht="15">
      <c r="A129" s="3">
        <v>21</v>
      </c>
      <c r="B129" s="16" t="s">
        <v>68</v>
      </c>
      <c r="C129" s="26">
        <v>0.01912037037037037</v>
      </c>
      <c r="D129" s="24">
        <v>80</v>
      </c>
      <c r="E129" s="16" t="s">
        <v>35</v>
      </c>
      <c r="F129" s="25">
        <v>41040</v>
      </c>
      <c r="H129" s="16"/>
      <c r="I129" s="16"/>
      <c r="J129" s="25"/>
      <c r="K129" s="26"/>
      <c r="L129" s="24"/>
      <c r="M129" s="15"/>
    </row>
    <row r="130" spans="1:13" ht="15">
      <c r="A130" s="3">
        <v>22</v>
      </c>
      <c r="B130" s="16" t="s">
        <v>66</v>
      </c>
      <c r="C130" s="26">
        <v>0.01931712962962963</v>
      </c>
      <c r="D130" s="24">
        <v>79</v>
      </c>
      <c r="E130" s="16" t="s">
        <v>35</v>
      </c>
      <c r="F130" s="25">
        <v>41482</v>
      </c>
      <c r="H130" s="16"/>
      <c r="I130" s="16"/>
      <c r="J130" s="25"/>
      <c r="K130" s="26"/>
      <c r="L130" s="24"/>
      <c r="M130" s="15"/>
    </row>
    <row r="131" spans="1:13" ht="15">
      <c r="A131" s="3">
        <v>23</v>
      </c>
      <c r="B131" s="16" t="s">
        <v>4</v>
      </c>
      <c r="C131" s="26">
        <v>0.01934027777777778</v>
      </c>
      <c r="D131" s="24">
        <v>78</v>
      </c>
      <c r="E131" s="16" t="s">
        <v>82</v>
      </c>
      <c r="F131" s="25">
        <v>41419</v>
      </c>
      <c r="H131" s="16"/>
      <c r="I131" s="16"/>
      <c r="J131" s="25"/>
      <c r="K131" s="26"/>
      <c r="L131" s="24"/>
      <c r="M131" s="15"/>
    </row>
    <row r="132" spans="1:13" ht="15">
      <c r="A132" s="3">
        <v>24</v>
      </c>
      <c r="B132" s="16" t="s">
        <v>74</v>
      </c>
      <c r="C132" s="26">
        <v>0.01982638888888889</v>
      </c>
      <c r="D132" s="24">
        <v>77</v>
      </c>
      <c r="E132" s="16" t="s">
        <v>80</v>
      </c>
      <c r="F132" s="25">
        <v>41349</v>
      </c>
      <c r="H132" s="16"/>
      <c r="I132" s="16"/>
      <c r="J132" s="25"/>
      <c r="K132" s="26"/>
      <c r="L132" s="24"/>
      <c r="M132" s="15"/>
    </row>
    <row r="133" spans="1:13" ht="15">
      <c r="A133" s="3">
        <v>25</v>
      </c>
      <c r="B133" s="16" t="s">
        <v>30</v>
      </c>
      <c r="C133" s="26">
        <v>0.020648148148148148</v>
      </c>
      <c r="D133" s="24">
        <v>76</v>
      </c>
      <c r="E133" s="16" t="s">
        <v>35</v>
      </c>
      <c r="F133" s="25">
        <v>41405</v>
      </c>
      <c r="H133" s="16"/>
      <c r="I133" s="16"/>
      <c r="J133" s="25"/>
      <c r="K133" s="26"/>
      <c r="L133" s="24"/>
      <c r="M133" s="15"/>
    </row>
    <row r="134" spans="1:13" ht="15">
      <c r="A134" s="3">
        <v>26</v>
      </c>
      <c r="B134" s="16" t="s">
        <v>79</v>
      </c>
      <c r="C134" s="26">
        <v>0.021851851851851848</v>
      </c>
      <c r="D134" s="24">
        <v>75</v>
      </c>
      <c r="E134" s="16" t="s">
        <v>35</v>
      </c>
      <c r="F134" s="25">
        <v>41440</v>
      </c>
      <c r="H134" s="16"/>
      <c r="I134" s="16"/>
      <c r="J134" s="25"/>
      <c r="K134" s="26"/>
      <c r="L134" s="24"/>
      <c r="M134" s="15"/>
    </row>
    <row r="135" spans="1:13" ht="15">
      <c r="A135" s="3">
        <v>27</v>
      </c>
      <c r="B135" s="16" t="s">
        <v>11</v>
      </c>
      <c r="C135" s="26">
        <v>0.021863425925925925</v>
      </c>
      <c r="D135" s="24">
        <v>74</v>
      </c>
      <c r="E135" s="16" t="s">
        <v>35</v>
      </c>
      <c r="F135" s="25">
        <v>41258</v>
      </c>
      <c r="H135" s="16"/>
      <c r="I135" s="16"/>
      <c r="J135" s="25"/>
      <c r="K135" s="26"/>
      <c r="L135" s="24"/>
      <c r="M135" s="15"/>
    </row>
    <row r="136" spans="1:13" ht="15">
      <c r="A136" s="3">
        <v>28</v>
      </c>
      <c r="B136" s="16" t="s">
        <v>21</v>
      </c>
      <c r="C136" s="26">
        <v>0.022094907407407407</v>
      </c>
      <c r="D136" s="24">
        <v>73</v>
      </c>
      <c r="E136" s="16" t="s">
        <v>35</v>
      </c>
      <c r="F136" s="27">
        <v>41482</v>
      </c>
      <c r="H136" s="16"/>
      <c r="I136" s="16"/>
      <c r="J136" s="27"/>
      <c r="K136" s="26"/>
      <c r="L136" s="24"/>
      <c r="M136" s="15"/>
    </row>
    <row r="137" spans="1:13" ht="15">
      <c r="A137" s="3">
        <v>29</v>
      </c>
      <c r="B137" s="16" t="s">
        <v>9</v>
      </c>
      <c r="C137" s="26">
        <v>0.0221875</v>
      </c>
      <c r="D137" s="24">
        <v>72</v>
      </c>
      <c r="E137" s="16" t="s">
        <v>35</v>
      </c>
      <c r="F137" s="25">
        <v>41275</v>
      </c>
      <c r="H137" s="16"/>
      <c r="I137" s="16"/>
      <c r="J137" s="25"/>
      <c r="K137" s="26"/>
      <c r="L137" s="24"/>
      <c r="M137" s="15"/>
    </row>
    <row r="138" spans="1:13" ht="15">
      <c r="A138" s="3">
        <v>30</v>
      </c>
      <c r="B138" s="16" t="s">
        <v>18</v>
      </c>
      <c r="C138" s="26">
        <v>0.022546296296296297</v>
      </c>
      <c r="D138" s="24">
        <v>71</v>
      </c>
      <c r="E138" s="16" t="s">
        <v>35</v>
      </c>
      <c r="F138" s="27">
        <v>41510</v>
      </c>
      <c r="H138" s="16"/>
      <c r="I138" s="16"/>
      <c r="J138" s="27"/>
      <c r="K138" s="26"/>
      <c r="L138" s="24"/>
      <c r="M138" s="15"/>
    </row>
    <row r="139" spans="1:13" ht="15">
      <c r="A139" s="3">
        <v>31</v>
      </c>
      <c r="B139" s="16" t="s">
        <v>229</v>
      </c>
      <c r="C139" s="26">
        <v>0.02378472222222222</v>
      </c>
      <c r="D139" s="24">
        <v>70</v>
      </c>
      <c r="E139" s="16" t="s">
        <v>225</v>
      </c>
      <c r="F139" s="25">
        <v>41489</v>
      </c>
      <c r="H139" s="16"/>
      <c r="I139" s="16"/>
      <c r="J139" s="25"/>
      <c r="K139" s="26"/>
      <c r="L139" s="24"/>
      <c r="M139" s="15"/>
    </row>
    <row r="140" spans="1:13" ht="15">
      <c r="A140" s="3">
        <v>32</v>
      </c>
      <c r="B140" s="16" t="s">
        <v>10</v>
      </c>
      <c r="C140" s="26">
        <v>0.02578703703703704</v>
      </c>
      <c r="D140" s="24">
        <v>69</v>
      </c>
      <c r="E140" s="16" t="s">
        <v>82</v>
      </c>
      <c r="F140" s="25">
        <v>41784</v>
      </c>
      <c r="H140" s="16"/>
      <c r="I140" s="16"/>
      <c r="J140" s="25"/>
      <c r="K140" s="26"/>
      <c r="L140" s="24"/>
      <c r="M140" s="15"/>
    </row>
    <row r="141" spans="3:6" ht="15">
      <c r="C141" s="12"/>
      <c r="F141" s="5"/>
    </row>
    <row r="142" spans="3:6" ht="15">
      <c r="C142" s="12"/>
      <c r="F142" s="6"/>
    </row>
    <row r="143" spans="3:6" ht="15">
      <c r="C143" s="12"/>
      <c r="F143" s="5"/>
    </row>
    <row r="145" spans="1:4" ht="15">
      <c r="A145" s="3" t="s">
        <v>156</v>
      </c>
      <c r="D145" s="11" t="s">
        <v>152</v>
      </c>
    </row>
    <row r="146" spans="1:4" ht="15">
      <c r="A146" s="3">
        <v>1</v>
      </c>
      <c r="B146" s="3" t="s">
        <v>19</v>
      </c>
      <c r="C146" s="4">
        <v>13.36</v>
      </c>
      <c r="D146" s="11">
        <v>100</v>
      </c>
    </row>
    <row r="147" spans="1:4" ht="15">
      <c r="A147" s="3">
        <v>2</v>
      </c>
      <c r="B147" s="3" t="s">
        <v>1</v>
      </c>
      <c r="C147" s="4">
        <v>13.41</v>
      </c>
      <c r="D147" s="11">
        <v>99</v>
      </c>
    </row>
    <row r="148" spans="1:4" ht="15">
      <c r="A148" s="3">
        <v>3</v>
      </c>
      <c r="B148" s="3" t="s">
        <v>0</v>
      </c>
      <c r="C148" s="4">
        <v>14.11</v>
      </c>
      <c r="D148" s="11">
        <v>98</v>
      </c>
    </row>
    <row r="149" spans="1:4" ht="15">
      <c r="A149" s="3">
        <v>4</v>
      </c>
      <c r="B149" s="3" t="s">
        <v>52</v>
      </c>
      <c r="C149" s="4">
        <v>15.55</v>
      </c>
      <c r="D149" s="11">
        <v>97</v>
      </c>
    </row>
    <row r="150" spans="1:4" ht="15">
      <c r="A150" s="3">
        <v>5</v>
      </c>
      <c r="B150" s="3" t="s">
        <v>6</v>
      </c>
      <c r="C150" s="4">
        <v>16.09</v>
      </c>
      <c r="D150" s="11">
        <v>96</v>
      </c>
    </row>
    <row r="151" spans="1:4" ht="15">
      <c r="A151" s="3">
        <v>6</v>
      </c>
      <c r="B151" s="3" t="s">
        <v>4</v>
      </c>
      <c r="C151" s="4">
        <v>16.48</v>
      </c>
      <c r="D151" s="11">
        <v>95</v>
      </c>
    </row>
    <row r="152" spans="1:4" ht="15">
      <c r="A152" s="3">
        <v>7</v>
      </c>
      <c r="B152" s="3" t="s">
        <v>21</v>
      </c>
      <c r="C152" s="4">
        <v>18.19</v>
      </c>
      <c r="D152" s="11">
        <v>94</v>
      </c>
    </row>
    <row r="153" spans="1:4" ht="15">
      <c r="A153" s="3">
        <v>8</v>
      </c>
      <c r="B153" s="3" t="s">
        <v>12</v>
      </c>
      <c r="C153" s="4">
        <v>19.55</v>
      </c>
      <c r="D153" s="11">
        <v>93</v>
      </c>
    </row>
    <row r="154" spans="1:4" ht="15">
      <c r="A154" s="3">
        <v>9</v>
      </c>
      <c r="B154" s="3" t="s">
        <v>11</v>
      </c>
      <c r="C154" s="4">
        <v>20.14</v>
      </c>
      <c r="D154" s="11">
        <v>92</v>
      </c>
    </row>
    <row r="155" spans="1:4" ht="15">
      <c r="A155" s="3">
        <v>10</v>
      </c>
      <c r="B155" s="3" t="s">
        <v>53</v>
      </c>
      <c r="C155" s="4">
        <v>20.51</v>
      </c>
      <c r="D155" s="11">
        <v>91</v>
      </c>
    </row>
    <row r="156" spans="1:4" ht="15">
      <c r="A156" s="3">
        <v>11</v>
      </c>
      <c r="B156" s="3" t="s">
        <v>9</v>
      </c>
      <c r="C156" s="4">
        <v>21.14</v>
      </c>
      <c r="D156" s="11">
        <v>90</v>
      </c>
    </row>
    <row r="157" spans="1:4" ht="15">
      <c r="A157" s="3">
        <v>12</v>
      </c>
      <c r="B157" s="3" t="s">
        <v>20</v>
      </c>
      <c r="C157" s="4">
        <v>21.3</v>
      </c>
      <c r="D157" s="11">
        <v>89</v>
      </c>
    </row>
    <row r="158" spans="1:4" ht="15">
      <c r="A158" s="3">
        <v>13</v>
      </c>
      <c r="B158" s="3" t="s">
        <v>23</v>
      </c>
      <c r="C158" s="4">
        <v>22.07</v>
      </c>
      <c r="D158" s="11">
        <v>88</v>
      </c>
    </row>
    <row r="159" spans="1:4" ht="15">
      <c r="A159" s="3">
        <v>14</v>
      </c>
      <c r="B159" s="3" t="s">
        <v>10</v>
      </c>
      <c r="C159" s="4">
        <v>22.56</v>
      </c>
      <c r="D159" s="11">
        <v>87</v>
      </c>
    </row>
    <row r="160" spans="1:4" ht="15">
      <c r="A160" s="3">
        <v>15</v>
      </c>
      <c r="B160" s="3" t="s">
        <v>54</v>
      </c>
      <c r="C160" s="4">
        <v>23.25</v>
      </c>
      <c r="D160" s="11">
        <v>86</v>
      </c>
    </row>
    <row r="162" spans="1:5" ht="15">
      <c r="A162" s="3" t="s">
        <v>157</v>
      </c>
      <c r="D162" s="11" t="s">
        <v>152</v>
      </c>
      <c r="E162" s="11" t="s">
        <v>77</v>
      </c>
    </row>
    <row r="163" spans="1:5" ht="15">
      <c r="A163" s="3">
        <v>1</v>
      </c>
      <c r="B163" s="3" t="s">
        <v>1</v>
      </c>
      <c r="C163" s="4">
        <v>6.42</v>
      </c>
      <c r="D163" s="11">
        <v>100</v>
      </c>
      <c r="E163" s="11">
        <v>1</v>
      </c>
    </row>
    <row r="164" spans="1:5" ht="15">
      <c r="A164" s="3">
        <v>2</v>
      </c>
      <c r="B164" s="3" t="s">
        <v>78</v>
      </c>
      <c r="C164" s="4">
        <v>7.41</v>
      </c>
      <c r="D164" s="11">
        <v>99</v>
      </c>
      <c r="E164" s="11">
        <v>1</v>
      </c>
    </row>
    <row r="165" spans="1:5" ht="15">
      <c r="A165" s="3">
        <v>3</v>
      </c>
      <c r="B165" s="3" t="s">
        <v>2</v>
      </c>
      <c r="C165" s="4">
        <v>7.41</v>
      </c>
      <c r="D165" s="11">
        <v>98</v>
      </c>
      <c r="E165" s="11">
        <v>1</v>
      </c>
    </row>
    <row r="166" spans="1:5" ht="15">
      <c r="A166" s="3">
        <v>4</v>
      </c>
      <c r="B166" s="3" t="s">
        <v>68</v>
      </c>
      <c r="C166" s="4">
        <v>9.14</v>
      </c>
      <c r="D166" s="11">
        <v>97</v>
      </c>
      <c r="E166" s="11">
        <v>1</v>
      </c>
    </row>
    <row r="167" spans="1:5" ht="15">
      <c r="A167" s="3">
        <v>5</v>
      </c>
      <c r="B167" s="3" t="s">
        <v>12</v>
      </c>
      <c r="C167" s="4">
        <v>9.26</v>
      </c>
      <c r="D167" s="11">
        <v>96</v>
      </c>
      <c r="E167" s="11">
        <v>1</v>
      </c>
    </row>
    <row r="168" spans="1:5" ht="15">
      <c r="A168" s="3">
        <v>6</v>
      </c>
      <c r="B168" s="3" t="s">
        <v>66</v>
      </c>
      <c r="C168" s="4">
        <v>9.39</v>
      </c>
      <c r="D168" s="11">
        <v>95</v>
      </c>
      <c r="E168" s="11">
        <v>1</v>
      </c>
    </row>
    <row r="169" spans="1:5" ht="15">
      <c r="A169" s="3">
        <v>7</v>
      </c>
      <c r="B169" s="3" t="s">
        <v>75</v>
      </c>
      <c r="C169" s="4">
        <v>9.51</v>
      </c>
      <c r="D169" s="11">
        <v>94</v>
      </c>
      <c r="E169" s="11">
        <v>1</v>
      </c>
    </row>
    <row r="170" spans="1:5" ht="15">
      <c r="A170" s="3">
        <v>8</v>
      </c>
      <c r="B170" s="3" t="s">
        <v>79</v>
      </c>
      <c r="C170" s="4">
        <v>10.21</v>
      </c>
      <c r="D170" s="11">
        <v>93</v>
      </c>
      <c r="E170" s="11">
        <v>1</v>
      </c>
    </row>
    <row r="171" spans="1:5" ht="15">
      <c r="A171" s="3">
        <v>9</v>
      </c>
      <c r="B171" s="3" t="s">
        <v>18</v>
      </c>
      <c r="C171" s="4">
        <v>11</v>
      </c>
      <c r="D171" s="11">
        <v>92</v>
      </c>
      <c r="E171" s="11">
        <v>1</v>
      </c>
    </row>
    <row r="172" spans="1:5" ht="15">
      <c r="A172" s="3">
        <v>10</v>
      </c>
      <c r="B172" s="3" t="s">
        <v>10</v>
      </c>
      <c r="C172" s="4">
        <v>11.13</v>
      </c>
      <c r="D172" s="11">
        <v>91</v>
      </c>
      <c r="E172" s="11">
        <v>1</v>
      </c>
    </row>
    <row r="173" ht="15">
      <c r="C173" s="4"/>
    </row>
    <row r="174" spans="1:5" ht="15">
      <c r="A174" s="3" t="s">
        <v>158</v>
      </c>
      <c r="D174" s="11" t="s">
        <v>152</v>
      </c>
      <c r="E174" s="11" t="s">
        <v>77</v>
      </c>
    </row>
    <row r="175" spans="1:5" ht="15">
      <c r="A175" s="3">
        <v>1</v>
      </c>
      <c r="B175" s="3" t="s">
        <v>28</v>
      </c>
      <c r="C175" s="4">
        <v>12.33</v>
      </c>
      <c r="D175" s="11">
        <v>100</v>
      </c>
      <c r="E175" s="11">
        <v>2</v>
      </c>
    </row>
    <row r="176" spans="1:5" ht="15">
      <c r="A176" s="3">
        <v>2</v>
      </c>
      <c r="B176" s="3" t="s">
        <v>71</v>
      </c>
      <c r="C176" s="4">
        <v>12.54</v>
      </c>
      <c r="D176" s="11">
        <v>99</v>
      </c>
      <c r="E176" s="11">
        <v>2</v>
      </c>
    </row>
    <row r="177" spans="1:5" ht="15">
      <c r="A177" s="3">
        <v>3</v>
      </c>
      <c r="B177" s="3" t="s">
        <v>19</v>
      </c>
      <c r="C177" s="4">
        <v>13.25</v>
      </c>
      <c r="D177" s="11">
        <v>98</v>
      </c>
      <c r="E177" s="11">
        <v>2</v>
      </c>
    </row>
    <row r="178" spans="1:5" ht="15">
      <c r="A178" s="3">
        <v>4</v>
      </c>
      <c r="B178" s="3" t="s">
        <v>17</v>
      </c>
      <c r="C178" s="4">
        <v>13.33</v>
      </c>
      <c r="D178" s="11">
        <v>97</v>
      </c>
      <c r="E178" s="11">
        <v>2</v>
      </c>
    </row>
    <row r="179" spans="1:5" ht="15">
      <c r="A179" s="3">
        <v>5</v>
      </c>
      <c r="B179" s="3" t="s">
        <v>150</v>
      </c>
      <c r="C179" s="4">
        <v>15.14</v>
      </c>
      <c r="D179" s="11">
        <v>96</v>
      </c>
      <c r="E179" s="11">
        <v>2</v>
      </c>
    </row>
    <row r="182" spans="1:5" ht="15">
      <c r="A182" s="3" t="s">
        <v>159</v>
      </c>
      <c r="C182" s="11" t="s">
        <v>83</v>
      </c>
      <c r="D182" s="11" t="s">
        <v>59</v>
      </c>
      <c r="E182" s="11" t="s">
        <v>58</v>
      </c>
    </row>
    <row r="183" spans="1:5" ht="15">
      <c r="A183" s="3">
        <v>20</v>
      </c>
      <c r="B183" s="3" t="s">
        <v>53</v>
      </c>
      <c r="C183" s="11" t="s">
        <v>87</v>
      </c>
      <c r="D183" s="11">
        <v>100</v>
      </c>
      <c r="E183" s="11">
        <v>1</v>
      </c>
    </row>
    <row r="184" spans="1:5" ht="15">
      <c r="A184" s="3">
        <v>22</v>
      </c>
      <c r="B184" s="3" t="s">
        <v>12</v>
      </c>
      <c r="C184" s="11" t="s">
        <v>87</v>
      </c>
      <c r="D184" s="11">
        <v>99</v>
      </c>
      <c r="E184" s="11">
        <v>1</v>
      </c>
    </row>
    <row r="185" ht="15">
      <c r="A185" s="3" t="s">
        <v>166</v>
      </c>
    </row>
    <row r="186" spans="1:5" ht="15">
      <c r="A186" s="3">
        <v>8</v>
      </c>
      <c r="B186" s="3" t="s">
        <v>19</v>
      </c>
      <c r="C186" s="11" t="s">
        <v>87</v>
      </c>
      <c r="D186" s="11">
        <v>100</v>
      </c>
      <c r="E186" s="11">
        <v>2</v>
      </c>
    </row>
    <row r="187" spans="1:5" ht="15">
      <c r="A187" s="3">
        <v>16</v>
      </c>
      <c r="B187" s="3" t="s">
        <v>0</v>
      </c>
      <c r="C187" s="11" t="s">
        <v>87</v>
      </c>
      <c r="D187" s="11">
        <v>99</v>
      </c>
      <c r="E187" s="11">
        <v>2</v>
      </c>
    </row>
    <row r="188" spans="1:5" ht="15">
      <c r="A188" s="3">
        <v>20</v>
      </c>
      <c r="B188" s="3" t="s">
        <v>7</v>
      </c>
      <c r="C188" s="11" t="s">
        <v>87</v>
      </c>
      <c r="D188" s="11">
        <v>98</v>
      </c>
      <c r="E188" s="11">
        <v>2</v>
      </c>
    </row>
    <row r="190" spans="1:5" ht="15">
      <c r="A190" s="3" t="s">
        <v>160</v>
      </c>
      <c r="C190" s="11" t="s">
        <v>86</v>
      </c>
      <c r="D190" s="11" t="s">
        <v>62</v>
      </c>
      <c r="E190" s="11" t="s">
        <v>60</v>
      </c>
    </row>
    <row r="191" spans="1:5" ht="15">
      <c r="A191" s="3">
        <v>8</v>
      </c>
      <c r="B191" s="3" t="s">
        <v>1</v>
      </c>
      <c r="C191" s="11" t="s">
        <v>87</v>
      </c>
      <c r="D191" s="11">
        <v>100</v>
      </c>
      <c r="E191" s="11">
        <v>1</v>
      </c>
    </row>
    <row r="192" spans="1:5" ht="15">
      <c r="A192" s="3">
        <v>28</v>
      </c>
      <c r="B192" s="3" t="s">
        <v>53</v>
      </c>
      <c r="C192" s="11" t="s">
        <v>87</v>
      </c>
      <c r="D192" s="11">
        <v>99</v>
      </c>
      <c r="E192" s="11">
        <v>1</v>
      </c>
    </row>
    <row r="193" spans="1:5" ht="15">
      <c r="A193" s="3">
        <v>32</v>
      </c>
      <c r="B193" s="3" t="s">
        <v>12</v>
      </c>
      <c r="C193" s="11" t="s">
        <v>87</v>
      </c>
      <c r="D193" s="11">
        <v>98</v>
      </c>
      <c r="E193" s="11">
        <v>1</v>
      </c>
    </row>
    <row r="194" ht="15">
      <c r="A194" s="3" t="s">
        <v>165</v>
      </c>
    </row>
    <row r="195" spans="1:5" ht="15">
      <c r="A195" s="3">
        <v>12</v>
      </c>
      <c r="B195" s="3" t="s">
        <v>19</v>
      </c>
      <c r="C195" s="11" t="s">
        <v>87</v>
      </c>
      <c r="D195" s="11">
        <v>100</v>
      </c>
      <c r="E195" s="11">
        <v>2</v>
      </c>
    </row>
    <row r="196" spans="1:5" ht="15">
      <c r="A196" s="3">
        <v>18</v>
      </c>
      <c r="B196" s="3" t="s">
        <v>0</v>
      </c>
      <c r="C196" s="11" t="s">
        <v>87</v>
      </c>
      <c r="D196" s="11">
        <v>99</v>
      </c>
      <c r="E196" s="11">
        <v>2</v>
      </c>
    </row>
    <row r="197" spans="1:5" ht="15">
      <c r="A197" s="3">
        <v>27</v>
      </c>
      <c r="B197" s="3" t="s">
        <v>7</v>
      </c>
      <c r="C197" s="11" t="s">
        <v>87</v>
      </c>
      <c r="D197" s="11">
        <v>98</v>
      </c>
      <c r="E197" s="11">
        <v>2</v>
      </c>
    </row>
    <row r="199" spans="1:5" ht="15">
      <c r="A199" s="3" t="s">
        <v>161</v>
      </c>
      <c r="C199" s="11" t="s">
        <v>85</v>
      </c>
      <c r="D199" s="11" t="s">
        <v>61</v>
      </c>
      <c r="E199" s="11" t="s">
        <v>63</v>
      </c>
    </row>
    <row r="200" spans="1:5" ht="15">
      <c r="A200" s="3">
        <v>3</v>
      </c>
      <c r="B200" s="3" t="s">
        <v>1</v>
      </c>
      <c r="C200" s="11" t="s">
        <v>87</v>
      </c>
      <c r="D200" s="11">
        <v>100</v>
      </c>
      <c r="E200" s="11">
        <v>1</v>
      </c>
    </row>
    <row r="201" spans="1:5" ht="15">
      <c r="A201" s="3">
        <v>15</v>
      </c>
      <c r="B201" s="3" t="s">
        <v>2</v>
      </c>
      <c r="C201" s="11" t="s">
        <v>87</v>
      </c>
      <c r="D201" s="11">
        <v>99</v>
      </c>
      <c r="E201" s="11">
        <v>1</v>
      </c>
    </row>
    <row r="202" spans="1:5" ht="15">
      <c r="A202" s="3">
        <v>29</v>
      </c>
      <c r="B202" s="3" t="s">
        <v>68</v>
      </c>
      <c r="C202" s="11" t="s">
        <v>87</v>
      </c>
      <c r="D202" s="11">
        <v>98</v>
      </c>
      <c r="E202" s="11">
        <v>1</v>
      </c>
    </row>
    <row r="203" spans="1:5" ht="15">
      <c r="A203" s="3">
        <v>31</v>
      </c>
      <c r="B203" s="3" t="s">
        <v>53</v>
      </c>
      <c r="C203" s="11" t="s">
        <v>87</v>
      </c>
      <c r="D203" s="11">
        <v>97</v>
      </c>
      <c r="E203" s="11">
        <v>1</v>
      </c>
    </row>
    <row r="204" ht="15">
      <c r="A204" s="3" t="s">
        <v>164</v>
      </c>
    </row>
    <row r="205" spans="1:5" ht="15">
      <c r="A205" s="3">
        <v>7</v>
      </c>
      <c r="B205" s="3" t="s">
        <v>19</v>
      </c>
      <c r="C205" s="11" t="s">
        <v>87</v>
      </c>
      <c r="D205" s="11">
        <v>100</v>
      </c>
      <c r="E205" s="11">
        <v>2</v>
      </c>
    </row>
    <row r="206" spans="1:5" ht="15">
      <c r="A206" s="3">
        <v>19</v>
      </c>
      <c r="B206" s="3" t="s">
        <v>27</v>
      </c>
      <c r="C206" s="11" t="s">
        <v>87</v>
      </c>
      <c r="D206" s="11">
        <v>99</v>
      </c>
      <c r="E206" s="11">
        <v>2</v>
      </c>
    </row>
    <row r="208" spans="1:5" ht="15">
      <c r="A208" s="3" t="s">
        <v>162</v>
      </c>
      <c r="C208" s="11" t="s">
        <v>84</v>
      </c>
      <c r="D208" s="11" t="s">
        <v>65</v>
      </c>
      <c r="E208" s="11" t="s">
        <v>64</v>
      </c>
    </row>
    <row r="209" spans="1:5" ht="15">
      <c r="A209" s="3">
        <v>1</v>
      </c>
      <c r="B209" s="3" t="s">
        <v>1</v>
      </c>
      <c r="C209" s="11" t="s">
        <v>87</v>
      </c>
      <c r="D209" s="11">
        <v>100</v>
      </c>
      <c r="E209" s="11">
        <v>1</v>
      </c>
    </row>
    <row r="210" spans="1:5" ht="15">
      <c r="A210" s="3">
        <v>2</v>
      </c>
      <c r="B210" s="3" t="s">
        <v>53</v>
      </c>
      <c r="C210" s="11" t="s">
        <v>87</v>
      </c>
      <c r="D210" s="11">
        <v>99</v>
      </c>
      <c r="E210" s="11">
        <v>1</v>
      </c>
    </row>
    <row r="211" spans="1:5" ht="15">
      <c r="A211" s="3">
        <v>3</v>
      </c>
      <c r="B211" s="3" t="s">
        <v>12</v>
      </c>
      <c r="C211" s="11" t="s">
        <v>87</v>
      </c>
      <c r="D211" s="11">
        <v>98</v>
      </c>
      <c r="E211" s="11">
        <v>1</v>
      </c>
    </row>
    <row r="212" spans="1:5" ht="15">
      <c r="A212" s="3">
        <v>4</v>
      </c>
      <c r="B212" s="3" t="s">
        <v>10</v>
      </c>
      <c r="C212" s="11" t="s">
        <v>87</v>
      </c>
      <c r="D212" s="11">
        <v>97</v>
      </c>
      <c r="E212" s="11">
        <v>1</v>
      </c>
    </row>
    <row r="213" spans="1:5" ht="15">
      <c r="A213" s="3">
        <v>5</v>
      </c>
      <c r="B213" s="3" t="s">
        <v>70</v>
      </c>
      <c r="C213" s="11" t="s">
        <v>87</v>
      </c>
      <c r="D213" s="11">
        <v>96</v>
      </c>
      <c r="E213" s="11">
        <v>1</v>
      </c>
    </row>
    <row r="214" spans="1:5" ht="15">
      <c r="A214" s="3">
        <v>6</v>
      </c>
      <c r="B214" s="3" t="s">
        <v>9</v>
      </c>
      <c r="C214" s="11" t="s">
        <v>87</v>
      </c>
      <c r="D214" s="11">
        <v>95</v>
      </c>
      <c r="E214" s="11">
        <v>1</v>
      </c>
    </row>
    <row r="215" ht="15">
      <c r="A215" s="3" t="s">
        <v>163</v>
      </c>
    </row>
    <row r="216" spans="1:5" ht="15">
      <c r="A216" s="3">
        <v>1</v>
      </c>
      <c r="B216" s="3" t="s">
        <v>19</v>
      </c>
      <c r="C216" s="11" t="s">
        <v>87</v>
      </c>
      <c r="D216" s="11">
        <v>100</v>
      </c>
      <c r="E216" s="11">
        <v>2</v>
      </c>
    </row>
    <row r="217" spans="1:5" ht="15">
      <c r="A217" s="3">
        <v>2</v>
      </c>
      <c r="B217" s="3" t="s">
        <v>0</v>
      </c>
      <c r="C217" s="11" t="s">
        <v>87</v>
      </c>
      <c r="D217" s="11">
        <v>99</v>
      </c>
      <c r="E217" s="11">
        <v>2</v>
      </c>
    </row>
    <row r="218" spans="1:5" ht="15">
      <c r="A218" s="3">
        <v>3</v>
      </c>
      <c r="B218" s="3" t="s">
        <v>150</v>
      </c>
      <c r="C218" s="11" t="s">
        <v>87</v>
      </c>
      <c r="D218" s="11">
        <v>98</v>
      </c>
      <c r="E218" s="11">
        <v>2</v>
      </c>
    </row>
    <row r="219" spans="1:5" ht="15">
      <c r="A219" s="3">
        <v>4</v>
      </c>
      <c r="B219" s="3" t="s">
        <v>7</v>
      </c>
      <c r="C219" s="11" t="s">
        <v>87</v>
      </c>
      <c r="D219" s="11">
        <v>97</v>
      </c>
      <c r="E219" s="11">
        <v>2</v>
      </c>
    </row>
    <row r="221" ht="15">
      <c r="A221" s="3" t="s">
        <v>193</v>
      </c>
    </row>
    <row r="222" spans="1:4" ht="15">
      <c r="A222" s="8" t="s">
        <v>184</v>
      </c>
      <c r="B222" s="7" t="s">
        <v>170</v>
      </c>
      <c r="C222" s="13" t="s">
        <v>87</v>
      </c>
      <c r="D222" s="13">
        <v>100</v>
      </c>
    </row>
    <row r="223" spans="1:4" ht="15">
      <c r="A223" s="8" t="s">
        <v>185</v>
      </c>
      <c r="B223" s="7" t="s">
        <v>12</v>
      </c>
      <c r="C223" s="13" t="s">
        <v>87</v>
      </c>
      <c r="D223" s="13">
        <v>99</v>
      </c>
    </row>
    <row r="224" spans="1:4" ht="15">
      <c r="A224" s="8" t="s">
        <v>186</v>
      </c>
      <c r="B224" s="7" t="s">
        <v>72</v>
      </c>
      <c r="C224" s="13" t="s">
        <v>87</v>
      </c>
      <c r="D224" s="13">
        <v>98</v>
      </c>
    </row>
    <row r="225" spans="2:4" ht="15">
      <c r="B225" s="7"/>
      <c r="C225" s="13"/>
      <c r="D225" s="13"/>
    </row>
    <row r="226" spans="1:4" ht="15">
      <c r="A226" s="3" t="s">
        <v>194</v>
      </c>
      <c r="B226" s="7"/>
      <c r="C226" s="13"/>
      <c r="D226" s="13"/>
    </row>
    <row r="227" spans="1:4" ht="15">
      <c r="A227" s="8" t="s">
        <v>187</v>
      </c>
      <c r="B227" s="7" t="s">
        <v>71</v>
      </c>
      <c r="C227" s="10">
        <v>0.008587962962962964</v>
      </c>
      <c r="D227" s="13">
        <v>100</v>
      </c>
    </row>
    <row r="228" spans="1:4" ht="15">
      <c r="A228" s="8" t="s">
        <v>188</v>
      </c>
      <c r="B228" s="7" t="s">
        <v>19</v>
      </c>
      <c r="C228" s="10">
        <v>0.008611111111111113</v>
      </c>
      <c r="D228" s="13">
        <v>99</v>
      </c>
    </row>
    <row r="229" spans="1:4" ht="15">
      <c r="A229" s="8" t="s">
        <v>189</v>
      </c>
      <c r="B229" s="7" t="s">
        <v>0</v>
      </c>
      <c r="C229" s="10">
        <v>0.009236111111111112</v>
      </c>
      <c r="D229" s="13">
        <v>98</v>
      </c>
    </row>
    <row r="230" spans="1:4" ht="15">
      <c r="A230" s="8" t="s">
        <v>190</v>
      </c>
      <c r="B230" s="7" t="s">
        <v>27</v>
      </c>
      <c r="C230" s="10">
        <v>0.009664351851851851</v>
      </c>
      <c r="D230" s="13">
        <v>97</v>
      </c>
    </row>
    <row r="231" spans="1:4" ht="15">
      <c r="A231" s="8" t="s">
        <v>191</v>
      </c>
      <c r="B231" s="7" t="s">
        <v>7</v>
      </c>
      <c r="C231" s="10">
        <v>0.011574074074074075</v>
      </c>
      <c r="D231" s="13">
        <v>96</v>
      </c>
    </row>
    <row r="232" spans="1:4" ht="15">
      <c r="A232" s="8" t="s">
        <v>192</v>
      </c>
      <c r="B232" s="7" t="s">
        <v>4</v>
      </c>
      <c r="C232" s="10">
        <v>0.012349537037037037</v>
      </c>
      <c r="D232" s="13">
        <v>95</v>
      </c>
    </row>
    <row r="233" spans="2:4" ht="15">
      <c r="B233" s="7"/>
      <c r="C233" s="13"/>
      <c r="D233" s="13"/>
    </row>
    <row r="234" spans="1:4" ht="15">
      <c r="A234" s="3" t="s">
        <v>88</v>
      </c>
      <c r="B234" s="7"/>
      <c r="C234" s="13"/>
      <c r="D234" s="13"/>
    </row>
    <row r="235" spans="2:4" ht="15">
      <c r="B235" s="7" t="s">
        <v>19</v>
      </c>
      <c r="C235" s="10">
        <v>0.006886574074074074</v>
      </c>
      <c r="D235" s="13">
        <v>100</v>
      </c>
    </row>
    <row r="236" spans="2:4" ht="15">
      <c r="B236" s="7"/>
      <c r="C236" s="13"/>
      <c r="D236" s="13"/>
    </row>
    <row r="237" spans="2:4" ht="15">
      <c r="B237" s="7"/>
      <c r="C237" s="13"/>
      <c r="D237" s="13"/>
    </row>
    <row r="238" spans="2:4" ht="15">
      <c r="B238" s="7"/>
      <c r="C238" s="13"/>
      <c r="D238" s="13"/>
    </row>
    <row r="239" spans="2:4" ht="15">
      <c r="B239" s="7"/>
      <c r="C239" s="13"/>
      <c r="D239" s="13"/>
    </row>
    <row r="240" spans="2:4" ht="15">
      <c r="B240" s="7"/>
      <c r="C240" s="13"/>
      <c r="D240" s="13"/>
    </row>
    <row r="241" spans="2:4" ht="15">
      <c r="B241" s="7"/>
      <c r="C241" s="13"/>
      <c r="D241" s="13"/>
    </row>
    <row r="242" spans="2:4" ht="15">
      <c r="B242" s="7"/>
      <c r="C242" s="13"/>
      <c r="D242" s="13"/>
    </row>
    <row r="243" spans="2:4" ht="15">
      <c r="B243" s="7"/>
      <c r="C243" s="13"/>
      <c r="D243" s="13"/>
    </row>
    <row r="244" spans="2:4" ht="15">
      <c r="B244" s="7"/>
      <c r="C244" s="13"/>
      <c r="D244" s="13"/>
    </row>
    <row r="245" spans="2:4" ht="15">
      <c r="B245" s="7"/>
      <c r="C245" s="13"/>
      <c r="D245" s="13"/>
    </row>
    <row r="246" spans="2:4" ht="15">
      <c r="B246" s="7"/>
      <c r="C246" s="13"/>
      <c r="D246" s="13"/>
    </row>
    <row r="247" spans="2:4" ht="15">
      <c r="B247" s="7"/>
      <c r="C247" s="13"/>
      <c r="D247" s="13"/>
    </row>
    <row r="248" spans="2:4" ht="15">
      <c r="B248" s="7"/>
      <c r="C248" s="13"/>
      <c r="D248" s="13"/>
    </row>
    <row r="249" spans="2:4" ht="15">
      <c r="B249" s="7"/>
      <c r="C249" s="13"/>
      <c r="D249" s="13"/>
    </row>
    <row r="250" spans="2:4" ht="15">
      <c r="B250" s="7"/>
      <c r="C250" s="13"/>
      <c r="D250" s="13"/>
    </row>
    <row r="251" spans="2:4" ht="15">
      <c r="B251" s="7"/>
      <c r="C251" s="13"/>
      <c r="D251" s="13"/>
    </row>
    <row r="252" spans="2:4" ht="15">
      <c r="B252" s="7"/>
      <c r="C252" s="13"/>
      <c r="D252" s="13"/>
    </row>
    <row r="253" spans="2:4" ht="15">
      <c r="B253" s="7"/>
      <c r="C253" s="13"/>
      <c r="D253" s="13"/>
    </row>
    <row r="254" spans="2:4" ht="15">
      <c r="B254" s="7"/>
      <c r="C254" s="13"/>
      <c r="D254" s="13"/>
    </row>
    <row r="255" spans="2:4" ht="15">
      <c r="B255" s="7"/>
      <c r="C255" s="13"/>
      <c r="D255" s="13"/>
    </row>
    <row r="256" spans="2:4" ht="15">
      <c r="B256" s="7"/>
      <c r="C256" s="13"/>
      <c r="D256" s="13"/>
    </row>
    <row r="257" spans="2:4" ht="15">
      <c r="B257" s="7"/>
      <c r="C257" s="13"/>
      <c r="D257" s="13"/>
    </row>
    <row r="258" spans="2:4" ht="15">
      <c r="B258" s="7"/>
      <c r="C258" s="13"/>
      <c r="D258" s="13"/>
    </row>
    <row r="259" spans="2:4" ht="15">
      <c r="B259" s="7"/>
      <c r="C259" s="13"/>
      <c r="D259" s="13"/>
    </row>
    <row r="260" spans="2:4" ht="15">
      <c r="B260" s="7"/>
      <c r="C260" s="13"/>
      <c r="D260" s="13"/>
    </row>
    <row r="261" spans="2:4" ht="15">
      <c r="B261" s="7"/>
      <c r="C261" s="13"/>
      <c r="D261" s="13"/>
    </row>
    <row r="262" spans="2:4" ht="15">
      <c r="B262" s="7"/>
      <c r="C262" s="13"/>
      <c r="D262" s="13"/>
    </row>
    <row r="263" spans="2:4" ht="15">
      <c r="B263" s="7"/>
      <c r="C263" s="13"/>
      <c r="D263" s="13"/>
    </row>
    <row r="264" spans="2:4" ht="15">
      <c r="B264" s="7"/>
      <c r="C264" s="13"/>
      <c r="D264" s="13"/>
    </row>
    <row r="265" spans="2:4" ht="15">
      <c r="B265" s="7"/>
      <c r="C265" s="13"/>
      <c r="D265" s="13"/>
    </row>
    <row r="266" spans="2:4" ht="15">
      <c r="B266" s="7"/>
      <c r="C266" s="13"/>
      <c r="D266" s="13"/>
    </row>
    <row r="267" spans="2:4" ht="15">
      <c r="B267" s="7"/>
      <c r="C267" s="13"/>
      <c r="D267" s="13"/>
    </row>
    <row r="268" spans="2:4" ht="15">
      <c r="B268" s="7"/>
      <c r="C268" s="13"/>
      <c r="D268" s="13"/>
    </row>
    <row r="269" spans="2:4" ht="15">
      <c r="B269" s="7"/>
      <c r="C269" s="13"/>
      <c r="D269" s="13"/>
    </row>
    <row r="270" spans="2:4" ht="15">
      <c r="B270" s="7"/>
      <c r="C270" s="13"/>
      <c r="D270" s="13"/>
    </row>
    <row r="271" spans="2:4" ht="15">
      <c r="B271" s="7"/>
      <c r="C271" s="13"/>
      <c r="D271" s="13"/>
    </row>
    <row r="272" spans="2:4" ht="15">
      <c r="B272" s="7"/>
      <c r="C272" s="13"/>
      <c r="D272" s="13"/>
    </row>
    <row r="273" spans="2:4" ht="15">
      <c r="B273" s="7"/>
      <c r="C273" s="13"/>
      <c r="D273" s="13"/>
    </row>
    <row r="274" spans="2:4" ht="15">
      <c r="B274" s="7"/>
      <c r="C274" s="13"/>
      <c r="D274" s="13"/>
    </row>
    <row r="275" spans="2:4" ht="15">
      <c r="B275" s="7"/>
      <c r="C275" s="13"/>
      <c r="D275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2" sqref="A2:IV739"/>
    </sheetView>
  </sheetViews>
  <sheetFormatPr defaultColWidth="9.140625" defaultRowHeight="15"/>
  <cols>
    <col min="1" max="1" width="27.140625" style="0" bestFit="1" customWidth="1"/>
    <col min="2" max="2" width="12.8515625" style="2" customWidth="1"/>
    <col min="3" max="3" width="6.140625" style="0" customWidth="1"/>
    <col min="4" max="4" width="10.7109375" style="0" bestFit="1" customWidth="1"/>
  </cols>
  <sheetData>
    <row r="1" spans="3:4" ht="15">
      <c r="C1" s="16"/>
      <c r="D1" s="1">
        <v>39692</v>
      </c>
    </row>
    <row r="2" spans="1:4" ht="15">
      <c r="A2" s="17" t="s">
        <v>125</v>
      </c>
      <c r="B2" s="20">
        <v>35210</v>
      </c>
      <c r="C2" s="21" t="s">
        <v>56</v>
      </c>
      <c r="D2" s="16">
        <f aca="true" t="shared" si="0" ref="D2:D31">YEAR(D$1-B2)-1900</f>
        <v>12</v>
      </c>
    </row>
    <row r="3" spans="1:4" ht="15">
      <c r="A3" s="17" t="s">
        <v>147</v>
      </c>
      <c r="B3" s="20">
        <v>35260</v>
      </c>
      <c r="C3" s="21" t="s">
        <v>56</v>
      </c>
      <c r="D3" s="16">
        <f t="shared" si="0"/>
        <v>12</v>
      </c>
    </row>
    <row r="4" spans="1:4" ht="15">
      <c r="A4" s="17" t="s">
        <v>123</v>
      </c>
      <c r="B4" s="20">
        <v>35344</v>
      </c>
      <c r="C4" s="21" t="s">
        <v>55</v>
      </c>
      <c r="D4" s="16">
        <f t="shared" si="0"/>
        <v>11</v>
      </c>
    </row>
    <row r="5" spans="1:4" ht="15">
      <c r="A5" s="17" t="s">
        <v>198</v>
      </c>
      <c r="B5" s="20">
        <v>35598</v>
      </c>
      <c r="C5" s="21" t="s">
        <v>55</v>
      </c>
      <c r="D5" s="16">
        <f t="shared" si="0"/>
        <v>11</v>
      </c>
    </row>
    <row r="6" spans="1:4" ht="15">
      <c r="A6" s="17" t="s">
        <v>110</v>
      </c>
      <c r="B6" s="20">
        <v>35864</v>
      </c>
      <c r="C6" s="21" t="s">
        <v>56</v>
      </c>
      <c r="D6" s="16">
        <f t="shared" si="0"/>
        <v>10</v>
      </c>
    </row>
    <row r="7" spans="1:4" ht="15">
      <c r="A7" s="17" t="s">
        <v>141</v>
      </c>
      <c r="B7" s="20">
        <v>35994</v>
      </c>
      <c r="C7" s="21" t="s">
        <v>55</v>
      </c>
      <c r="D7" s="16">
        <f t="shared" si="0"/>
        <v>10</v>
      </c>
    </row>
    <row r="8" spans="1:4" ht="15">
      <c r="A8" s="17" t="s">
        <v>217</v>
      </c>
      <c r="B8" s="20">
        <v>36077</v>
      </c>
      <c r="C8" s="21" t="s">
        <v>55</v>
      </c>
      <c r="D8" s="16">
        <f t="shared" si="0"/>
        <v>9</v>
      </c>
    </row>
    <row r="9" spans="1:4" ht="15">
      <c r="A9" s="17" t="s">
        <v>122</v>
      </c>
      <c r="B9" s="20">
        <v>36109</v>
      </c>
      <c r="C9" s="21" t="s">
        <v>56</v>
      </c>
      <c r="D9" s="16">
        <f t="shared" si="0"/>
        <v>9</v>
      </c>
    </row>
    <row r="10" spans="1:4" ht="15">
      <c r="A10" s="17" t="s">
        <v>132</v>
      </c>
      <c r="B10" s="20">
        <v>36133</v>
      </c>
      <c r="C10" s="21" t="s">
        <v>55</v>
      </c>
      <c r="D10" s="16">
        <f t="shared" si="0"/>
        <v>9</v>
      </c>
    </row>
    <row r="11" spans="1:4" ht="15">
      <c r="A11" s="17" t="s">
        <v>116</v>
      </c>
      <c r="B11" s="20">
        <v>36282</v>
      </c>
      <c r="C11" s="21" t="s">
        <v>55</v>
      </c>
      <c r="D11" s="16">
        <f t="shared" si="0"/>
        <v>9</v>
      </c>
    </row>
    <row r="12" spans="1:4" ht="15">
      <c r="A12" s="17" t="s">
        <v>197</v>
      </c>
      <c r="B12" s="20">
        <v>36333</v>
      </c>
      <c r="C12" s="21" t="s">
        <v>55</v>
      </c>
      <c r="D12" s="16">
        <f t="shared" si="0"/>
        <v>9</v>
      </c>
    </row>
    <row r="13" spans="1:4" ht="15">
      <c r="A13" s="17" t="s">
        <v>117</v>
      </c>
      <c r="B13" s="20">
        <v>36390</v>
      </c>
      <c r="C13" s="21" t="s">
        <v>55</v>
      </c>
      <c r="D13" s="16">
        <f t="shared" si="0"/>
        <v>9</v>
      </c>
    </row>
    <row r="14" spans="1:4" ht="15">
      <c r="A14" s="17" t="s">
        <v>215</v>
      </c>
      <c r="B14" s="20">
        <v>36410</v>
      </c>
      <c r="C14" s="21" t="s">
        <v>56</v>
      </c>
      <c r="D14" s="16">
        <f t="shared" si="0"/>
        <v>8</v>
      </c>
    </row>
    <row r="15" spans="1:4" ht="15">
      <c r="A15" s="17" t="s">
        <v>106</v>
      </c>
      <c r="B15" s="20">
        <v>36463</v>
      </c>
      <c r="C15" s="21" t="s">
        <v>56</v>
      </c>
      <c r="D15" s="16">
        <f t="shared" si="0"/>
        <v>8</v>
      </c>
    </row>
    <row r="16" spans="1:4" ht="15">
      <c r="A16" s="17" t="s">
        <v>130</v>
      </c>
      <c r="B16" s="20">
        <v>36517</v>
      </c>
      <c r="C16" s="21" t="s">
        <v>55</v>
      </c>
      <c r="D16" s="16">
        <f t="shared" si="0"/>
        <v>8</v>
      </c>
    </row>
    <row r="17" spans="1:4" ht="15">
      <c r="A17" s="17" t="s">
        <v>91</v>
      </c>
      <c r="B17" s="20">
        <v>36631</v>
      </c>
      <c r="C17" s="21" t="s">
        <v>56</v>
      </c>
      <c r="D17" s="16">
        <f t="shared" si="0"/>
        <v>8</v>
      </c>
    </row>
    <row r="18" spans="1:4" ht="15">
      <c r="A18" s="17" t="s">
        <v>142</v>
      </c>
      <c r="B18" s="20">
        <v>36717</v>
      </c>
      <c r="C18" s="21" t="s">
        <v>55</v>
      </c>
      <c r="D18" s="16">
        <f t="shared" si="0"/>
        <v>8</v>
      </c>
    </row>
    <row r="19" spans="1:4" ht="15">
      <c r="A19" s="17" t="s">
        <v>119</v>
      </c>
      <c r="B19" s="20">
        <v>36751</v>
      </c>
      <c r="C19" s="21" t="s">
        <v>55</v>
      </c>
      <c r="D19" s="16">
        <f t="shared" si="0"/>
        <v>8</v>
      </c>
    </row>
    <row r="20" spans="1:4" ht="15">
      <c r="A20" s="17" t="s">
        <v>124</v>
      </c>
      <c r="B20" s="20">
        <v>36759</v>
      </c>
      <c r="C20" s="21" t="s">
        <v>56</v>
      </c>
      <c r="D20" s="16">
        <f t="shared" si="0"/>
        <v>8</v>
      </c>
    </row>
    <row r="21" spans="1:4" ht="15">
      <c r="A21" s="17" t="s">
        <v>221</v>
      </c>
      <c r="B21" s="20">
        <v>36794</v>
      </c>
      <c r="C21" s="21" t="s">
        <v>55</v>
      </c>
      <c r="D21" s="16">
        <f t="shared" si="0"/>
        <v>7</v>
      </c>
    </row>
    <row r="22" spans="1:4" ht="15">
      <c r="A22" s="17" t="s">
        <v>137</v>
      </c>
      <c r="B22" s="20">
        <v>36807</v>
      </c>
      <c r="C22" s="21" t="s">
        <v>56</v>
      </c>
      <c r="D22" s="16">
        <f t="shared" si="0"/>
        <v>7</v>
      </c>
    </row>
    <row r="23" spans="1:4" ht="15">
      <c r="A23" s="17" t="s">
        <v>108</v>
      </c>
      <c r="B23" s="20">
        <v>36817</v>
      </c>
      <c r="C23" s="21" t="s">
        <v>55</v>
      </c>
      <c r="D23" s="16">
        <f t="shared" si="0"/>
        <v>7</v>
      </c>
    </row>
    <row r="24" spans="1:4" ht="15">
      <c r="A24" s="17" t="s">
        <v>102</v>
      </c>
      <c r="B24" s="20">
        <v>36823</v>
      </c>
      <c r="C24" s="21" t="s">
        <v>55</v>
      </c>
      <c r="D24" s="16">
        <f t="shared" si="0"/>
        <v>7</v>
      </c>
    </row>
    <row r="25" spans="1:4" ht="15">
      <c r="A25" s="17" t="s">
        <v>92</v>
      </c>
      <c r="B25" s="20">
        <v>36835</v>
      </c>
      <c r="C25" s="21" t="s">
        <v>55</v>
      </c>
      <c r="D25" s="16">
        <f t="shared" si="0"/>
        <v>7</v>
      </c>
    </row>
    <row r="26" spans="1:4" ht="15">
      <c r="A26" s="17" t="s">
        <v>222</v>
      </c>
      <c r="B26" s="20">
        <v>36848</v>
      </c>
      <c r="C26" s="21" t="s">
        <v>55</v>
      </c>
      <c r="D26" s="16">
        <f t="shared" si="0"/>
        <v>7</v>
      </c>
    </row>
    <row r="27" spans="1:4" ht="15">
      <c r="A27" s="17" t="s">
        <v>103</v>
      </c>
      <c r="B27" s="20">
        <v>36929</v>
      </c>
      <c r="C27" s="21" t="s">
        <v>55</v>
      </c>
      <c r="D27" s="16">
        <f t="shared" si="0"/>
        <v>7</v>
      </c>
    </row>
    <row r="28" spans="1:4" ht="15">
      <c r="A28" s="17" t="s">
        <v>112</v>
      </c>
      <c r="B28" s="20">
        <v>36964</v>
      </c>
      <c r="C28" s="21" t="s">
        <v>55</v>
      </c>
      <c r="D28" s="16">
        <f t="shared" si="0"/>
        <v>7</v>
      </c>
    </row>
    <row r="29" spans="1:4" ht="15">
      <c r="A29" s="17" t="s">
        <v>99</v>
      </c>
      <c r="B29" s="20">
        <v>37146</v>
      </c>
      <c r="C29" s="21" t="s">
        <v>55</v>
      </c>
      <c r="D29" s="16">
        <f t="shared" si="0"/>
        <v>6</v>
      </c>
    </row>
    <row r="30" spans="1:4" ht="15">
      <c r="A30" s="17" t="s">
        <v>131</v>
      </c>
      <c r="B30" s="20">
        <v>37207</v>
      </c>
      <c r="C30" s="21" t="s">
        <v>56</v>
      </c>
      <c r="D30" s="16">
        <f t="shared" si="0"/>
        <v>6</v>
      </c>
    </row>
    <row r="31" spans="1:4" ht="15">
      <c r="A31" s="17" t="s">
        <v>95</v>
      </c>
      <c r="B31" s="20">
        <v>37215</v>
      </c>
      <c r="C31" s="21" t="s">
        <v>55</v>
      </c>
      <c r="D31" s="16">
        <f t="shared" si="0"/>
        <v>6</v>
      </c>
    </row>
    <row r="32" spans="1:4" ht="15">
      <c r="A32" s="17" t="s">
        <v>100</v>
      </c>
      <c r="B32" s="20">
        <v>37243</v>
      </c>
      <c r="C32" s="21" t="s">
        <v>55</v>
      </c>
      <c r="D32" s="16">
        <f aca="true" t="shared" si="1" ref="D32:D82">YEAR(D$1-B32)-1900</f>
        <v>6</v>
      </c>
    </row>
    <row r="33" spans="1:4" ht="15">
      <c r="A33" s="17" t="s">
        <v>144</v>
      </c>
      <c r="B33" s="20">
        <v>37283</v>
      </c>
      <c r="C33" s="21" t="s">
        <v>55</v>
      </c>
      <c r="D33" s="16">
        <f t="shared" si="1"/>
        <v>6</v>
      </c>
    </row>
    <row r="34" spans="1:4" ht="15">
      <c r="A34" s="17" t="s">
        <v>126</v>
      </c>
      <c r="B34" s="20">
        <v>37310</v>
      </c>
      <c r="C34" s="21" t="s">
        <v>55</v>
      </c>
      <c r="D34" s="16">
        <f t="shared" si="1"/>
        <v>6</v>
      </c>
    </row>
    <row r="35" spans="1:4" ht="15">
      <c r="A35" s="17" t="s">
        <v>113</v>
      </c>
      <c r="B35" s="20">
        <v>37356</v>
      </c>
      <c r="C35" s="21" t="s">
        <v>55</v>
      </c>
      <c r="D35" s="16">
        <f t="shared" si="1"/>
        <v>6</v>
      </c>
    </row>
    <row r="36" spans="1:4" ht="15">
      <c r="A36" s="17" t="s">
        <v>120</v>
      </c>
      <c r="B36" s="20">
        <v>37463</v>
      </c>
      <c r="C36" s="21" t="s">
        <v>55</v>
      </c>
      <c r="D36" s="16">
        <f t="shared" si="1"/>
        <v>6</v>
      </c>
    </row>
    <row r="37" spans="1:4" ht="15">
      <c r="A37" s="17" t="s">
        <v>98</v>
      </c>
      <c r="B37" s="20">
        <v>37536</v>
      </c>
      <c r="C37" s="21" t="s">
        <v>56</v>
      </c>
      <c r="D37" s="16">
        <f t="shared" si="1"/>
        <v>5</v>
      </c>
    </row>
    <row r="38" spans="1:4" ht="15">
      <c r="A38" s="17" t="s">
        <v>220</v>
      </c>
      <c r="B38" s="20">
        <v>37540</v>
      </c>
      <c r="C38" s="21" t="s">
        <v>56</v>
      </c>
      <c r="D38" s="16">
        <f t="shared" si="1"/>
        <v>5</v>
      </c>
    </row>
    <row r="39" spans="1:4" ht="15">
      <c r="A39" s="17" t="s">
        <v>138</v>
      </c>
      <c r="B39" s="20">
        <v>37576</v>
      </c>
      <c r="C39" s="21" t="s">
        <v>56</v>
      </c>
      <c r="D39" s="16">
        <f t="shared" si="1"/>
        <v>5</v>
      </c>
    </row>
    <row r="40" spans="1:4" ht="15">
      <c r="A40" s="17" t="s">
        <v>111</v>
      </c>
      <c r="B40" s="20">
        <v>37662</v>
      </c>
      <c r="C40" s="21" t="s">
        <v>55</v>
      </c>
      <c r="D40" s="16">
        <f t="shared" si="1"/>
        <v>5</v>
      </c>
    </row>
    <row r="41" spans="1:4" ht="15">
      <c r="A41" s="17" t="s">
        <v>136</v>
      </c>
      <c r="B41" s="20">
        <v>37684</v>
      </c>
      <c r="C41" s="21" t="s">
        <v>55</v>
      </c>
      <c r="D41" s="16">
        <f t="shared" si="1"/>
        <v>5</v>
      </c>
    </row>
    <row r="42" spans="1:4" ht="15">
      <c r="A42" s="17" t="s">
        <v>127</v>
      </c>
      <c r="B42" s="20">
        <v>37737</v>
      </c>
      <c r="C42" s="21" t="s">
        <v>56</v>
      </c>
      <c r="D42" s="16">
        <f t="shared" si="1"/>
        <v>5</v>
      </c>
    </row>
    <row r="43" spans="1:4" ht="15">
      <c r="A43" s="17" t="s">
        <v>121</v>
      </c>
      <c r="B43" s="20">
        <v>37746</v>
      </c>
      <c r="C43" s="21" t="s">
        <v>56</v>
      </c>
      <c r="D43" s="16">
        <f t="shared" si="1"/>
        <v>5</v>
      </c>
    </row>
    <row r="44" spans="1:4" ht="15">
      <c r="A44" s="17" t="s">
        <v>107</v>
      </c>
      <c r="B44" s="20">
        <v>37762</v>
      </c>
      <c r="C44" s="21" t="s">
        <v>55</v>
      </c>
      <c r="D44" s="16">
        <f t="shared" si="1"/>
        <v>5</v>
      </c>
    </row>
    <row r="45" spans="1:4" ht="15">
      <c r="A45" s="17" t="s">
        <v>135</v>
      </c>
      <c r="B45" s="20">
        <v>37781</v>
      </c>
      <c r="C45" s="21" t="s">
        <v>55</v>
      </c>
      <c r="D45" s="16">
        <f t="shared" si="1"/>
        <v>5</v>
      </c>
    </row>
    <row r="46" spans="1:4" ht="15">
      <c r="A46" s="17" t="s">
        <v>93</v>
      </c>
      <c r="B46" s="20">
        <v>37912</v>
      </c>
      <c r="C46" s="21" t="s">
        <v>56</v>
      </c>
      <c r="D46" s="16">
        <f t="shared" si="1"/>
        <v>4</v>
      </c>
    </row>
    <row r="47" spans="1:4" ht="15">
      <c r="A47" s="17" t="s">
        <v>140</v>
      </c>
      <c r="B47" s="20">
        <v>37977</v>
      </c>
      <c r="C47" s="21" t="s">
        <v>56</v>
      </c>
      <c r="D47" s="16">
        <f t="shared" si="1"/>
        <v>4</v>
      </c>
    </row>
    <row r="48" spans="1:4" ht="15">
      <c r="A48" s="17" t="s">
        <v>115</v>
      </c>
      <c r="B48" s="20">
        <v>38046</v>
      </c>
      <c r="C48" s="21" t="s">
        <v>55</v>
      </c>
      <c r="D48" s="16">
        <f t="shared" si="1"/>
        <v>4</v>
      </c>
    </row>
    <row r="49" spans="1:4" ht="15">
      <c r="A49" s="17" t="s">
        <v>105</v>
      </c>
      <c r="B49" s="20">
        <v>38048</v>
      </c>
      <c r="C49" s="21" t="s">
        <v>56</v>
      </c>
      <c r="D49" s="16">
        <f t="shared" si="1"/>
        <v>4</v>
      </c>
    </row>
    <row r="50" spans="1:4" ht="15">
      <c r="A50" s="17" t="s">
        <v>90</v>
      </c>
      <c r="B50" s="20">
        <v>38071</v>
      </c>
      <c r="C50" s="21" t="s">
        <v>56</v>
      </c>
      <c r="D50" s="16">
        <f t="shared" si="1"/>
        <v>4</v>
      </c>
    </row>
    <row r="51" spans="1:4" ht="15">
      <c r="A51" s="17" t="s">
        <v>129</v>
      </c>
      <c r="B51" s="20">
        <v>38080</v>
      </c>
      <c r="C51" s="21" t="s">
        <v>56</v>
      </c>
      <c r="D51" s="16">
        <f t="shared" si="1"/>
        <v>4</v>
      </c>
    </row>
    <row r="52" spans="1:4" ht="15">
      <c r="A52" s="17" t="s">
        <v>96</v>
      </c>
      <c r="B52" s="20">
        <v>38096</v>
      </c>
      <c r="C52" s="21" t="s">
        <v>55</v>
      </c>
      <c r="D52" s="16">
        <f t="shared" si="1"/>
        <v>4</v>
      </c>
    </row>
    <row r="53" spans="1:4" ht="15">
      <c r="A53" s="17" t="s">
        <v>204</v>
      </c>
      <c r="B53" s="20">
        <v>38145</v>
      </c>
      <c r="C53" s="21" t="s">
        <v>56</v>
      </c>
      <c r="D53" s="16">
        <f t="shared" si="1"/>
        <v>4</v>
      </c>
    </row>
    <row r="54" spans="1:4" ht="15">
      <c r="A54" s="17" t="s">
        <v>143</v>
      </c>
      <c r="B54" s="20">
        <v>38162</v>
      </c>
      <c r="C54" s="21" t="s">
        <v>56</v>
      </c>
      <c r="D54" s="16">
        <f t="shared" si="1"/>
        <v>4</v>
      </c>
    </row>
    <row r="55" spans="1:4" ht="15">
      <c r="A55" s="17" t="s">
        <v>118</v>
      </c>
      <c r="B55" s="20">
        <v>38224</v>
      </c>
      <c r="C55" s="21" t="s">
        <v>55</v>
      </c>
      <c r="D55" s="16">
        <f t="shared" si="1"/>
        <v>4</v>
      </c>
    </row>
    <row r="56" spans="1:4" ht="15">
      <c r="A56" s="17" t="s">
        <v>212</v>
      </c>
      <c r="B56" s="20">
        <v>38241</v>
      </c>
      <c r="C56" s="21" t="s">
        <v>55</v>
      </c>
      <c r="D56" s="16">
        <f t="shared" si="1"/>
        <v>3</v>
      </c>
    </row>
    <row r="57" spans="1:4" ht="15">
      <c r="A57" s="17" t="s">
        <v>109</v>
      </c>
      <c r="B57" s="20">
        <v>38241</v>
      </c>
      <c r="C57" s="21" t="s">
        <v>55</v>
      </c>
      <c r="D57" s="16">
        <f t="shared" si="1"/>
        <v>3</v>
      </c>
    </row>
    <row r="58" spans="1:4" ht="15">
      <c r="A58" s="17" t="s">
        <v>199</v>
      </c>
      <c r="B58" s="20">
        <v>38274</v>
      </c>
      <c r="C58" s="21" t="s">
        <v>56</v>
      </c>
      <c r="D58" s="16">
        <f t="shared" si="1"/>
        <v>3</v>
      </c>
    </row>
    <row r="59" spans="1:4" ht="15">
      <c r="A59" s="17" t="s">
        <v>133</v>
      </c>
      <c r="B59" s="20">
        <v>38362</v>
      </c>
      <c r="C59" s="21" t="s">
        <v>55</v>
      </c>
      <c r="D59" s="16">
        <f t="shared" si="1"/>
        <v>3</v>
      </c>
    </row>
    <row r="60" spans="1:4" ht="15">
      <c r="A60" s="17" t="s">
        <v>200</v>
      </c>
      <c r="B60" s="20">
        <v>38405</v>
      </c>
      <c r="C60" s="21" t="s">
        <v>55</v>
      </c>
      <c r="D60" s="16">
        <f t="shared" si="1"/>
        <v>3</v>
      </c>
    </row>
    <row r="61" spans="1:4" ht="15">
      <c r="A61" s="17" t="s">
        <v>223</v>
      </c>
      <c r="B61" s="20">
        <v>38438</v>
      </c>
      <c r="C61" s="21" t="s">
        <v>55</v>
      </c>
      <c r="D61" s="16">
        <f t="shared" si="1"/>
        <v>3</v>
      </c>
    </row>
    <row r="62" spans="1:4" ht="15">
      <c r="A62" s="17" t="s">
        <v>202</v>
      </c>
      <c r="B62" s="20">
        <v>38442</v>
      </c>
      <c r="C62" s="21" t="s">
        <v>55</v>
      </c>
      <c r="D62" s="16">
        <f t="shared" si="1"/>
        <v>3</v>
      </c>
    </row>
    <row r="63" spans="1:4" ht="15">
      <c r="A63" s="17" t="s">
        <v>146</v>
      </c>
      <c r="B63" s="20">
        <v>38461</v>
      </c>
      <c r="C63" s="21" t="s">
        <v>56</v>
      </c>
      <c r="D63" s="16">
        <f t="shared" si="1"/>
        <v>3</v>
      </c>
    </row>
    <row r="64" spans="1:4" ht="15">
      <c r="A64" s="17" t="s">
        <v>203</v>
      </c>
      <c r="B64" s="20">
        <v>38469</v>
      </c>
      <c r="C64" s="21" t="s">
        <v>56</v>
      </c>
      <c r="D64" s="16">
        <f t="shared" si="1"/>
        <v>3</v>
      </c>
    </row>
    <row r="65" spans="1:4" ht="15">
      <c r="A65" s="17" t="s">
        <v>134</v>
      </c>
      <c r="B65" s="20">
        <v>38476</v>
      </c>
      <c r="C65" s="21" t="s">
        <v>56</v>
      </c>
      <c r="D65" s="16">
        <f t="shared" si="1"/>
        <v>3</v>
      </c>
    </row>
    <row r="66" spans="1:4" ht="15">
      <c r="A66" s="17" t="s">
        <v>139</v>
      </c>
      <c r="B66" s="20">
        <v>38499</v>
      </c>
      <c r="C66" s="21" t="s">
        <v>56</v>
      </c>
      <c r="D66" s="16">
        <f t="shared" si="1"/>
        <v>3</v>
      </c>
    </row>
    <row r="67" spans="1:4" ht="15">
      <c r="A67" s="17" t="s">
        <v>214</v>
      </c>
      <c r="B67" s="20">
        <v>38670</v>
      </c>
      <c r="C67" s="21" t="s">
        <v>56</v>
      </c>
      <c r="D67" s="16">
        <f t="shared" si="1"/>
        <v>2</v>
      </c>
    </row>
    <row r="68" spans="1:4" ht="15">
      <c r="A68" s="17" t="s">
        <v>218</v>
      </c>
      <c r="B68" s="20">
        <v>38684</v>
      </c>
      <c r="C68" s="21" t="s">
        <v>56</v>
      </c>
      <c r="D68" s="16">
        <f t="shared" si="1"/>
        <v>2</v>
      </c>
    </row>
    <row r="69" spans="1:4" ht="15">
      <c r="A69" s="17" t="s">
        <v>219</v>
      </c>
      <c r="B69" s="20">
        <v>38707</v>
      </c>
      <c r="C69" s="21" t="s">
        <v>56</v>
      </c>
      <c r="D69" s="16">
        <f t="shared" si="1"/>
        <v>2</v>
      </c>
    </row>
    <row r="70" spans="1:4" ht="15">
      <c r="A70" s="17" t="s">
        <v>196</v>
      </c>
      <c r="B70" s="20">
        <v>38724</v>
      </c>
      <c r="C70" s="21" t="s">
        <v>55</v>
      </c>
      <c r="D70" s="16">
        <f t="shared" si="1"/>
        <v>2</v>
      </c>
    </row>
    <row r="71" spans="1:4" ht="15">
      <c r="A71" s="17" t="s">
        <v>114</v>
      </c>
      <c r="B71" s="20">
        <v>38765</v>
      </c>
      <c r="C71" s="21" t="s">
        <v>56</v>
      </c>
      <c r="D71" s="16">
        <f t="shared" si="1"/>
        <v>2</v>
      </c>
    </row>
    <row r="72" spans="1:4" ht="15">
      <c r="A72" s="17" t="s">
        <v>128</v>
      </c>
      <c r="B72" s="20">
        <v>38901</v>
      </c>
      <c r="C72" s="21" t="s">
        <v>55</v>
      </c>
      <c r="D72" s="16">
        <f t="shared" si="1"/>
        <v>2</v>
      </c>
    </row>
    <row r="73" spans="1:4" ht="15">
      <c r="A73" s="17" t="s">
        <v>205</v>
      </c>
      <c r="B73" s="20">
        <v>38983</v>
      </c>
      <c r="C73" s="21" t="s">
        <v>55</v>
      </c>
      <c r="D73" s="16">
        <f t="shared" si="1"/>
        <v>1</v>
      </c>
    </row>
    <row r="74" spans="1:4" ht="15">
      <c r="A74" s="17" t="s">
        <v>94</v>
      </c>
      <c r="B74" s="20">
        <v>38985</v>
      </c>
      <c r="C74" s="21" t="s">
        <v>55</v>
      </c>
      <c r="D74" s="16">
        <f t="shared" si="1"/>
        <v>1</v>
      </c>
    </row>
    <row r="75" spans="1:4" ht="15">
      <c r="A75" s="17" t="s">
        <v>101</v>
      </c>
      <c r="B75" s="20">
        <v>38997</v>
      </c>
      <c r="C75" s="21" t="s">
        <v>55</v>
      </c>
      <c r="D75" s="16">
        <f t="shared" si="1"/>
        <v>1</v>
      </c>
    </row>
    <row r="76" spans="1:4" ht="15">
      <c r="A76" s="17" t="s">
        <v>206</v>
      </c>
      <c r="B76" s="20">
        <v>39048</v>
      </c>
      <c r="C76" s="21" t="s">
        <v>56</v>
      </c>
      <c r="D76" s="16">
        <f t="shared" si="1"/>
        <v>1</v>
      </c>
    </row>
    <row r="77" spans="1:4" ht="15">
      <c r="A77" s="17" t="s">
        <v>213</v>
      </c>
      <c r="B77" s="20">
        <v>39148</v>
      </c>
      <c r="C77" s="21" t="s">
        <v>55</v>
      </c>
      <c r="D77" s="16">
        <f t="shared" si="1"/>
        <v>1</v>
      </c>
    </row>
    <row r="78" spans="1:4" ht="15">
      <c r="A78" s="17" t="s">
        <v>97</v>
      </c>
      <c r="B78" s="20">
        <v>39151</v>
      </c>
      <c r="C78" s="21" t="s">
        <v>55</v>
      </c>
      <c r="D78" s="16">
        <f t="shared" si="1"/>
        <v>1</v>
      </c>
    </row>
    <row r="79" spans="1:4" ht="15">
      <c r="A79" s="17" t="s">
        <v>104</v>
      </c>
      <c r="B79" s="20">
        <v>39156</v>
      </c>
      <c r="C79" s="21" t="s">
        <v>55</v>
      </c>
      <c r="D79" s="16">
        <f t="shared" si="1"/>
        <v>1</v>
      </c>
    </row>
    <row r="80" spans="1:4" ht="15">
      <c r="A80" s="17" t="s">
        <v>145</v>
      </c>
      <c r="B80" s="20">
        <v>39246</v>
      </c>
      <c r="C80" s="21" t="s">
        <v>55</v>
      </c>
      <c r="D80" s="16">
        <f t="shared" si="1"/>
        <v>1</v>
      </c>
    </row>
    <row r="81" spans="1:4" ht="15">
      <c r="A81" s="17" t="s">
        <v>216</v>
      </c>
      <c r="B81" s="20">
        <v>39342</v>
      </c>
      <c r="C81" s="21" t="s">
        <v>55</v>
      </c>
      <c r="D81" s="16">
        <f t="shared" si="1"/>
        <v>0</v>
      </c>
    </row>
    <row r="82" spans="1:4" ht="15">
      <c r="A82" s="17" t="s">
        <v>201</v>
      </c>
      <c r="B82" s="20">
        <v>39552</v>
      </c>
      <c r="C82" s="23" t="s">
        <v>55</v>
      </c>
      <c r="D82" s="16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Irvine</dc:creator>
  <cp:keywords/>
  <dc:description/>
  <cp:lastModifiedBy>Bob Jackson</cp:lastModifiedBy>
  <cp:lastPrinted>2013-10-14T23:28:54Z</cp:lastPrinted>
  <dcterms:created xsi:type="dcterms:W3CDTF">2012-12-01T22:34:35Z</dcterms:created>
  <dcterms:modified xsi:type="dcterms:W3CDTF">2013-11-18T23:31:21Z</dcterms:modified>
  <cp:category/>
  <cp:version/>
  <cp:contentType/>
  <cp:contentStatus/>
</cp:coreProperties>
</file>